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Pictures\"/>
    </mc:Choice>
  </mc:AlternateContent>
  <bookViews>
    <workbookView xWindow="0" yWindow="0" windowWidth="19060" windowHeight="6860" tabRatio="623"/>
  </bookViews>
  <sheets>
    <sheet name="BS-8-11" sheetId="18" r:id="rId1"/>
    <sheet name="PL-12-15" sheetId="23" r:id="rId2"/>
    <sheet name="CH 16 - oldver " sheetId="28" state="hidden" r:id="rId3"/>
    <sheet name="CH 16-17" sheetId="29" r:id="rId4"/>
    <sheet name="CH 18-19" sheetId="25" r:id="rId5"/>
    <sheet name="CF-20-23" sheetId="22" r:id="rId6"/>
  </sheets>
  <externalReferences>
    <externalReference r:id="rId7"/>
  </externalReferences>
  <definedNames>
    <definedName name="__FPMExcelClient_CellBasedFunctionStatus" localSheetId="0" hidden="1">"2_2_2_2_2"</definedName>
    <definedName name="__FPMExcelClient_CellBasedFunctionStatus" localSheetId="5" hidden="1">"2_2_2_2_2"</definedName>
    <definedName name="__FPMExcelClient_CellBasedFunctionStatus" localSheetId="2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1" hidden="1">"2_2_2_2_2"</definedName>
    <definedName name="_xlnm.Print_Area" localSheetId="0">'BS-8-11'!$A$1:$J$117</definedName>
    <definedName name="_xlnm.Print_Area" localSheetId="5">'CF-20-23'!$A$1:$J$152</definedName>
    <definedName name="_xlnm.Print_Area" localSheetId="2">'CH 16 - oldver '!$A$1:$AK$38</definedName>
    <definedName name="_xlnm.Print_Area" localSheetId="3">'CH 16-17'!$A$1:$AK$74</definedName>
    <definedName name="_xlnm.Print_Area" localSheetId="4">'CH 18-19'!$A$1:$AA$58</definedName>
    <definedName name="_xlnm.Print_Area" localSheetId="1">'PL-12-15'!$A$1:$J$108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7" i="18" l="1"/>
  <c r="H117" i="18"/>
  <c r="F117" i="18"/>
  <c r="D117" i="18"/>
  <c r="J85" i="18"/>
  <c r="H85" i="18"/>
  <c r="F85" i="18"/>
  <c r="D85" i="18"/>
  <c r="J51" i="18"/>
  <c r="H51" i="18"/>
  <c r="F51" i="18"/>
  <c r="D51" i="18"/>
  <c r="J91" i="22"/>
  <c r="H91" i="22"/>
  <c r="F91" i="22"/>
  <c r="D91" i="22"/>
  <c r="J60" i="22"/>
  <c r="H60" i="22"/>
  <c r="F60" i="22"/>
  <c r="D60" i="22"/>
  <c r="AA47" i="25"/>
  <c r="AA46" i="25"/>
  <c r="W27" i="25"/>
  <c r="W20" i="25"/>
  <c r="AC72" i="29"/>
  <c r="AC71" i="29"/>
  <c r="AG71" i="29" s="1"/>
  <c r="AC53" i="29"/>
  <c r="AG53" i="29" s="1"/>
  <c r="AC32" i="29"/>
  <c r="AC31" i="29"/>
  <c r="AC29" i="29"/>
  <c r="AA34" i="29"/>
  <c r="AA32" i="29"/>
  <c r="AA31" i="29"/>
  <c r="AA29" i="29"/>
  <c r="AA26" i="29"/>
  <c r="AC16" i="29"/>
  <c r="AA16" i="29"/>
  <c r="AG72" i="29"/>
  <c r="AG69" i="29"/>
  <c r="AG68" i="29"/>
  <c r="AG66" i="29"/>
  <c r="AG62" i="29"/>
  <c r="AG61" i="29"/>
  <c r="AG60" i="29"/>
  <c r="AG59" i="29"/>
  <c r="AG58" i="29"/>
  <c r="AG54" i="29"/>
  <c r="AG25" i="29"/>
  <c r="AG24" i="29"/>
  <c r="AG23" i="29"/>
  <c r="AG22" i="29"/>
  <c r="AG21" i="29"/>
  <c r="AG17" i="29"/>
  <c r="AC69" i="29" l="1"/>
  <c r="AC68" i="29"/>
  <c r="AC66" i="29"/>
  <c r="AC58" i="29"/>
  <c r="AG16" i="29"/>
  <c r="AA53" i="29"/>
  <c r="AA17" i="29"/>
  <c r="AA27" i="25"/>
  <c r="AA54" i="25"/>
  <c r="D134" i="22"/>
  <c r="D125" i="22"/>
  <c r="D127" i="22" s="1"/>
  <c r="D113" i="22"/>
  <c r="W57" i="25"/>
  <c r="W56" i="25"/>
  <c r="W54" i="25"/>
  <c r="W53" i="25"/>
  <c r="AA53" i="25" s="1"/>
  <c r="W51" i="25"/>
  <c r="W55" i="25" s="1"/>
  <c r="W47" i="25"/>
  <c r="W46" i="25"/>
  <c r="W25" i="25"/>
  <c r="AA25" i="25" s="1"/>
  <c r="W24" i="25"/>
  <c r="AA24" i="25" s="1"/>
  <c r="W22" i="25"/>
  <c r="AA22" i="25" s="1"/>
  <c r="W18" i="25"/>
  <c r="W19" i="25" s="1"/>
  <c r="W17" i="25"/>
  <c r="AA17" i="25" s="1"/>
  <c r="J78" i="23"/>
  <c r="H78" i="23"/>
  <c r="F78" i="23"/>
  <c r="D78" i="23"/>
  <c r="D51" i="23"/>
  <c r="D33" i="23"/>
  <c r="D92" i="23"/>
  <c r="D108" i="23"/>
  <c r="D25" i="18"/>
  <c r="F25" i="18"/>
  <c r="H25" i="18"/>
  <c r="J25" i="18"/>
  <c r="D49" i="18"/>
  <c r="F49" i="18"/>
  <c r="H49" i="18"/>
  <c r="J49" i="18"/>
  <c r="D74" i="18"/>
  <c r="F74" i="18"/>
  <c r="H74" i="18"/>
  <c r="J74" i="18"/>
  <c r="D83" i="18"/>
  <c r="F83" i="18"/>
  <c r="H83" i="18"/>
  <c r="J83" i="18"/>
  <c r="D111" i="18"/>
  <c r="D113" i="18" s="1"/>
  <c r="D115" i="18" s="1"/>
  <c r="F111" i="18"/>
  <c r="H111" i="18"/>
  <c r="H113" i="18" s="1"/>
  <c r="H115" i="18" s="1"/>
  <c r="J111" i="18"/>
  <c r="F113" i="18"/>
  <c r="F115" i="18" s="1"/>
  <c r="J113" i="18"/>
  <c r="J115" i="18" s="1"/>
  <c r="F19" i="23"/>
  <c r="F33" i="23"/>
  <c r="F51" i="23"/>
  <c r="F92" i="23"/>
  <c r="F108" i="23"/>
  <c r="AK17" i="29" l="1"/>
  <c r="AA18" i="25"/>
  <c r="AA19" i="25" s="1"/>
  <c r="F37" i="23"/>
  <c r="F39" i="23" s="1"/>
  <c r="F94" i="23"/>
  <c r="F95" i="23" s="1"/>
  <c r="D39" i="22" l="1"/>
  <c r="AA72" i="29"/>
  <c r="AA69" i="29"/>
  <c r="AA54" i="29"/>
  <c r="AC54" i="29" s="1"/>
  <c r="H39" i="22"/>
  <c r="Y55" i="25" l="1"/>
  <c r="AK72" i="29"/>
  <c r="AK54" i="29"/>
  <c r="AA56" i="25" l="1"/>
  <c r="AA57" i="25"/>
  <c r="O55" i="25"/>
  <c r="Q55" i="25"/>
  <c r="S55" i="25"/>
  <c r="U55" i="25"/>
  <c r="K55" i="25"/>
  <c r="I55" i="25"/>
  <c r="G55" i="25"/>
  <c r="E55" i="25"/>
  <c r="C55" i="25"/>
  <c r="Y48" i="25"/>
  <c r="U48" i="25"/>
  <c r="S48" i="25"/>
  <c r="Q48" i="25"/>
  <c r="O48" i="25"/>
  <c r="M48" i="25"/>
  <c r="K48" i="25"/>
  <c r="I48" i="25"/>
  <c r="G48" i="25"/>
  <c r="E48" i="25"/>
  <c r="C48" i="25"/>
  <c r="H19" i="23"/>
  <c r="H33" i="23"/>
  <c r="H92" i="23"/>
  <c r="H94" i="23" l="1"/>
  <c r="H95" i="23" s="1"/>
  <c r="H37" i="23"/>
  <c r="H39" i="23" s="1"/>
  <c r="F39" i="22"/>
  <c r="AA61" i="29"/>
  <c r="AC61" i="29" l="1"/>
  <c r="AK61" i="29"/>
  <c r="H51" i="23"/>
  <c r="H108" i="23" l="1"/>
  <c r="J134" i="22"/>
  <c r="F134" i="22"/>
  <c r="J113" i="22"/>
  <c r="F113" i="22"/>
  <c r="J92" i="23"/>
  <c r="J33" i="23"/>
  <c r="J19" i="23"/>
  <c r="Y49" i="25"/>
  <c r="Y58" i="25" s="1"/>
  <c r="U49" i="25"/>
  <c r="U58" i="25" s="1"/>
  <c r="S49" i="25"/>
  <c r="S58" i="25" s="1"/>
  <c r="Q49" i="25"/>
  <c r="Q58" i="25" s="1"/>
  <c r="M49" i="25"/>
  <c r="K49" i="25"/>
  <c r="K58" i="25" s="1"/>
  <c r="I49" i="25"/>
  <c r="I58" i="25" s="1"/>
  <c r="G49" i="25"/>
  <c r="G58" i="25" s="1"/>
  <c r="E49" i="25"/>
  <c r="E58" i="25" s="1"/>
  <c r="C49" i="25"/>
  <c r="C58" i="25" s="1"/>
  <c r="O49" i="25"/>
  <c r="O58" i="25" s="1"/>
  <c r="AA48" i="25"/>
  <c r="AA71" i="29"/>
  <c r="AI70" i="29"/>
  <c r="AE70" i="29"/>
  <c r="Y70" i="29"/>
  <c r="W70" i="29"/>
  <c r="U70" i="29"/>
  <c r="S70" i="29"/>
  <c r="Q70" i="29"/>
  <c r="O70" i="29"/>
  <c r="M70" i="29"/>
  <c r="K70" i="29"/>
  <c r="I70" i="29"/>
  <c r="G70" i="29"/>
  <c r="E70" i="29"/>
  <c r="C70" i="29"/>
  <c r="AK69" i="29"/>
  <c r="AA68" i="29"/>
  <c r="AA66" i="29"/>
  <c r="AI63" i="29"/>
  <c r="AE63" i="29"/>
  <c r="Y63" i="29"/>
  <c r="W63" i="29"/>
  <c r="U63" i="29"/>
  <c r="S63" i="29"/>
  <c r="Q63" i="29"/>
  <c r="O63" i="29"/>
  <c r="M63" i="29"/>
  <c r="K63" i="29"/>
  <c r="I63" i="29"/>
  <c r="G63" i="29"/>
  <c r="E63" i="29"/>
  <c r="C63" i="29"/>
  <c r="AA62" i="29"/>
  <c r="AA60" i="29"/>
  <c r="AA59" i="29"/>
  <c r="AA58" i="29"/>
  <c r="AI55" i="29"/>
  <c r="AE55" i="29"/>
  <c r="Y55" i="29"/>
  <c r="W55" i="29"/>
  <c r="U55" i="29"/>
  <c r="S55" i="29"/>
  <c r="Q55" i="29"/>
  <c r="O55" i="29"/>
  <c r="M55" i="29"/>
  <c r="K55" i="29"/>
  <c r="I55" i="29"/>
  <c r="G55" i="29"/>
  <c r="E55" i="29"/>
  <c r="C55" i="29"/>
  <c r="AA49" i="25" l="1"/>
  <c r="W48" i="25"/>
  <c r="W49" i="25" s="1"/>
  <c r="W58" i="25" s="1"/>
  <c r="AC62" i="29"/>
  <c r="AC60" i="29"/>
  <c r="AK60" i="29"/>
  <c r="AA70" i="29"/>
  <c r="AG70" i="29" s="1"/>
  <c r="U73" i="29"/>
  <c r="AK58" i="29"/>
  <c r="AK68" i="29"/>
  <c r="AC55" i="29"/>
  <c r="AC59" i="29"/>
  <c r="AK59" i="29"/>
  <c r="J94" i="23"/>
  <c r="J95" i="23" s="1"/>
  <c r="AA51" i="25"/>
  <c r="AA55" i="25" s="1"/>
  <c r="M55" i="25"/>
  <c r="M58" i="25" s="1"/>
  <c r="F125" i="22"/>
  <c r="F127" i="22" s="1"/>
  <c r="S64" i="29"/>
  <c r="S73" i="29" s="1"/>
  <c r="Q64" i="29"/>
  <c r="Q73" i="29" s="1"/>
  <c r="C64" i="29"/>
  <c r="C73" i="29" s="1"/>
  <c r="M64" i="29"/>
  <c r="M73" i="29" s="1"/>
  <c r="W64" i="29"/>
  <c r="W73" i="29" s="1"/>
  <c r="I64" i="29"/>
  <c r="I73" i="29" s="1"/>
  <c r="Y64" i="29"/>
  <c r="Y73" i="29" s="1"/>
  <c r="G64" i="29"/>
  <c r="G73" i="29" s="1"/>
  <c r="AE64" i="29"/>
  <c r="AE73" i="29" s="1"/>
  <c r="K64" i="29"/>
  <c r="K73" i="29" s="1"/>
  <c r="J37" i="23"/>
  <c r="J39" i="23" s="1"/>
  <c r="J39" i="22" s="1"/>
  <c r="J125" i="22" s="1"/>
  <c r="J127" i="22" s="1"/>
  <c r="AI64" i="29"/>
  <c r="AI73" i="29" s="1"/>
  <c r="O64" i="29"/>
  <c r="O73" i="29" s="1"/>
  <c r="E64" i="29"/>
  <c r="E73" i="29" s="1"/>
  <c r="U64" i="29"/>
  <c r="AK71" i="29"/>
  <c r="AG55" i="29"/>
  <c r="AK53" i="29"/>
  <c r="AK55" i="29" s="1"/>
  <c r="AA63" i="29"/>
  <c r="AA55" i="29"/>
  <c r="AK66" i="29"/>
  <c r="AK70" i="29" s="1"/>
  <c r="AK62" i="29"/>
  <c r="AI33" i="29"/>
  <c r="AE33" i="29"/>
  <c r="Y33" i="29"/>
  <c r="W33" i="29"/>
  <c r="U33" i="29"/>
  <c r="S33" i="29"/>
  <c r="Q33" i="29"/>
  <c r="O33" i="29"/>
  <c r="M33" i="29"/>
  <c r="K33" i="29"/>
  <c r="I33" i="29"/>
  <c r="G33" i="29"/>
  <c r="E33" i="29"/>
  <c r="C33" i="29"/>
  <c r="AG31" i="29"/>
  <c r="AG29" i="29"/>
  <c r="AI26" i="29"/>
  <c r="AE26" i="29"/>
  <c r="Y26" i="29"/>
  <c r="W26" i="29"/>
  <c r="U26" i="29"/>
  <c r="S26" i="29"/>
  <c r="Q26" i="29"/>
  <c r="O26" i="29"/>
  <c r="M26" i="29"/>
  <c r="K26" i="29"/>
  <c r="I26" i="29"/>
  <c r="G26" i="29"/>
  <c r="E26" i="29"/>
  <c r="C26" i="29"/>
  <c r="AK25" i="29"/>
  <c r="AA25" i="29"/>
  <c r="AC25" i="29" s="1"/>
  <c r="AA24" i="29"/>
  <c r="AA23" i="29"/>
  <c r="AC23" i="29" s="1"/>
  <c r="AK22" i="29"/>
  <c r="AA22" i="29"/>
  <c r="AC22" i="29" s="1"/>
  <c r="AA21" i="29"/>
  <c r="AC21" i="29" s="1"/>
  <c r="AI18" i="29"/>
  <c r="AE18" i="29"/>
  <c r="Y18" i="29"/>
  <c r="W18" i="29"/>
  <c r="U18" i="29"/>
  <c r="S18" i="29"/>
  <c r="Q18" i="29"/>
  <c r="O18" i="29"/>
  <c r="M18" i="29"/>
  <c r="K18" i="29"/>
  <c r="I18" i="29"/>
  <c r="G18" i="29"/>
  <c r="E18" i="29"/>
  <c r="C18" i="29"/>
  <c r="AC17" i="29"/>
  <c r="AC63" i="29" l="1"/>
  <c r="AC64" i="29" s="1"/>
  <c r="AK24" i="29"/>
  <c r="AC24" i="29"/>
  <c r="AC26" i="29" s="1"/>
  <c r="AC34" i="29"/>
  <c r="AG34" i="29" s="1"/>
  <c r="AK34" i="29" s="1"/>
  <c r="AA58" i="25"/>
  <c r="J51" i="23"/>
  <c r="AC70" i="29"/>
  <c r="E27" i="29"/>
  <c r="E35" i="29" s="1"/>
  <c r="U27" i="29"/>
  <c r="U35" i="29" s="1"/>
  <c r="G27" i="29"/>
  <c r="G35" i="29" s="1"/>
  <c r="W27" i="29"/>
  <c r="W35" i="29" s="1"/>
  <c r="O27" i="29"/>
  <c r="O35" i="29" s="1"/>
  <c r="K27" i="29"/>
  <c r="K35" i="29" s="1"/>
  <c r="AE27" i="29"/>
  <c r="AE35" i="29" s="1"/>
  <c r="M27" i="29"/>
  <c r="M35" i="29" s="1"/>
  <c r="AI27" i="29"/>
  <c r="AI35" i="29" s="1"/>
  <c r="C27" i="29"/>
  <c r="C35" i="29" s="1"/>
  <c r="S27" i="29"/>
  <c r="S35" i="29" s="1"/>
  <c r="AA33" i="29"/>
  <c r="AG33" i="29" s="1"/>
  <c r="I27" i="29"/>
  <c r="I35" i="29" s="1"/>
  <c r="Y27" i="29"/>
  <c r="Y35" i="29" s="1"/>
  <c r="AK31" i="29"/>
  <c r="AG63" i="29"/>
  <c r="AG64" i="29" s="1"/>
  <c r="AG73" i="29" s="1"/>
  <c r="Q27" i="29"/>
  <c r="Q35" i="29" s="1"/>
  <c r="AK63" i="29"/>
  <c r="AK64" i="29" s="1"/>
  <c r="AK73" i="29" s="1"/>
  <c r="AA64" i="29"/>
  <c r="AA73" i="29" s="1"/>
  <c r="AG18" i="29"/>
  <c r="AK16" i="29"/>
  <c r="AK18" i="29" s="1"/>
  <c r="AC18" i="29"/>
  <c r="AA18" i="29"/>
  <c r="AK23" i="29"/>
  <c r="AK29" i="29"/>
  <c r="AK21" i="29"/>
  <c r="AC27" i="28"/>
  <c r="AA28" i="28"/>
  <c r="AI37" i="28"/>
  <c r="AE37" i="28"/>
  <c r="Y37" i="28"/>
  <c r="U37" i="28"/>
  <c r="S37" i="28"/>
  <c r="Q37" i="28"/>
  <c r="O37" i="28"/>
  <c r="AA27" i="28"/>
  <c r="AC33" i="29" l="1"/>
  <c r="AG32" i="29"/>
  <c r="AK32" i="29" s="1"/>
  <c r="AK33" i="29" s="1"/>
  <c r="AC73" i="29"/>
  <c r="AC27" i="29"/>
  <c r="AK26" i="29"/>
  <c r="AK27" i="29" s="1"/>
  <c r="AA27" i="29"/>
  <c r="AA35" i="29" s="1"/>
  <c r="AG26" i="29"/>
  <c r="AG27" i="29" s="1"/>
  <c r="AG35" i="29" s="1"/>
  <c r="AA14" i="28"/>
  <c r="AC14" i="28" s="1"/>
  <c r="AC35" i="29" l="1"/>
  <c r="AK35" i="29"/>
  <c r="S28" i="28"/>
  <c r="Q28" i="28"/>
  <c r="O28" i="28"/>
  <c r="M28" i="28"/>
  <c r="K28" i="28"/>
  <c r="I28" i="28"/>
  <c r="G28" i="28"/>
  <c r="E28" i="28"/>
  <c r="C28" i="28"/>
  <c r="U28" i="28"/>
  <c r="W28" i="28"/>
  <c r="Y28" i="28"/>
  <c r="AE28" i="28"/>
  <c r="AI28" i="28"/>
  <c r="AG27" i="28"/>
  <c r="AK27" i="28" s="1"/>
  <c r="AA36" i="28" l="1"/>
  <c r="AG36" i="28" s="1"/>
  <c r="AK36" i="28" s="1"/>
  <c r="AI35" i="28"/>
  <c r="AE35" i="28"/>
  <c r="Y35" i="28"/>
  <c r="W35" i="28"/>
  <c r="W37" i="28" s="1"/>
  <c r="U35" i="28"/>
  <c r="S35" i="28"/>
  <c r="Q35" i="28"/>
  <c r="O35" i="28"/>
  <c r="M35" i="28"/>
  <c r="K35" i="28"/>
  <c r="I35" i="28"/>
  <c r="G35" i="28"/>
  <c r="E35" i="28"/>
  <c r="C35" i="28"/>
  <c r="AA34" i="28"/>
  <c r="AG34" i="28" s="1"/>
  <c r="AK34" i="28" s="1"/>
  <c r="AA33" i="28"/>
  <c r="AG33" i="28" s="1"/>
  <c r="AK33" i="28" s="1"/>
  <c r="AA31" i="28"/>
  <c r="AG31" i="28" s="1"/>
  <c r="AK31" i="28" s="1"/>
  <c r="AA25" i="28"/>
  <c r="AG25" i="28" s="1"/>
  <c r="AK25" i="28" s="1"/>
  <c r="AA26" i="28"/>
  <c r="AG26" i="28" s="1"/>
  <c r="AK26" i="28" s="1"/>
  <c r="AG24" i="28"/>
  <c r="AK24" i="28" s="1"/>
  <c r="AA24" i="28"/>
  <c r="AC24" i="28" s="1"/>
  <c r="AG23" i="28"/>
  <c r="AA23" i="28"/>
  <c r="AI20" i="28"/>
  <c r="AE20" i="28"/>
  <c r="Y20" i="28"/>
  <c r="W20" i="28"/>
  <c r="U20" i="28"/>
  <c r="S20" i="28"/>
  <c r="Q20" i="28"/>
  <c r="Q29" i="28" s="1"/>
  <c r="O20" i="28"/>
  <c r="O29" i="28" s="1"/>
  <c r="M20" i="28"/>
  <c r="K20" i="28"/>
  <c r="I20" i="28"/>
  <c r="G20" i="28"/>
  <c r="E20" i="28"/>
  <c r="C20" i="28"/>
  <c r="AC19" i="28"/>
  <c r="AA18" i="28"/>
  <c r="AI15" i="28"/>
  <c r="AG15" i="28"/>
  <c r="AE15" i="28"/>
  <c r="Y15" i="28"/>
  <c r="W15" i="28"/>
  <c r="U15" i="28"/>
  <c r="S15" i="28"/>
  <c r="Q15" i="28"/>
  <c r="O15" i="28"/>
  <c r="M15" i="28"/>
  <c r="K15" i="28"/>
  <c r="I15" i="28"/>
  <c r="G15" i="28"/>
  <c r="E15" i="28"/>
  <c r="C15" i="28"/>
  <c r="AK14" i="28"/>
  <c r="AK13" i="28"/>
  <c r="AA13" i="28"/>
  <c r="AG28" i="28" l="1"/>
  <c r="AC23" i="28"/>
  <c r="AC33" i="28"/>
  <c r="AG18" i="28"/>
  <c r="AC18" i="28"/>
  <c r="AA15" i="28"/>
  <c r="E29" i="28"/>
  <c r="E37" i="28" s="1"/>
  <c r="E40" i="28" s="1"/>
  <c r="AE29" i="28"/>
  <c r="AE40" i="28" s="1"/>
  <c r="AC26" i="28"/>
  <c r="K29" i="28"/>
  <c r="K37" i="28" s="1"/>
  <c r="K40" i="28" s="1"/>
  <c r="U29" i="28"/>
  <c r="I29" i="28"/>
  <c r="I37" i="28" s="1"/>
  <c r="I40" i="28" s="1"/>
  <c r="Y29" i="28"/>
  <c r="M29" i="28"/>
  <c r="M37" i="28" s="1"/>
  <c r="M40" i="28" s="1"/>
  <c r="AI29" i="28"/>
  <c r="AI40" i="28" s="1"/>
  <c r="Q40" i="28"/>
  <c r="C29" i="28"/>
  <c r="C37" i="28" s="1"/>
  <c r="C40" i="28" s="1"/>
  <c r="S29" i="28"/>
  <c r="AK15" i="28"/>
  <c r="G29" i="28"/>
  <c r="G37" i="28" s="1"/>
  <c r="G40" i="28" s="1"/>
  <c r="W29" i="28"/>
  <c r="O40" i="28"/>
  <c r="AK35" i="28"/>
  <c r="AK37" i="28" s="1"/>
  <c r="AC20" i="28"/>
  <c r="AK18" i="28"/>
  <c r="AK20" i="28" s="1"/>
  <c r="AG20" i="28"/>
  <c r="AC36" i="28"/>
  <c r="AA35" i="28"/>
  <c r="AG35" i="28" s="1"/>
  <c r="AG37" i="28" s="1"/>
  <c r="AC25" i="28"/>
  <c r="AC31" i="28"/>
  <c r="AC34" i="28"/>
  <c r="AC13" i="28"/>
  <c r="AC15" i="28" s="1"/>
  <c r="AA20" i="28"/>
  <c r="AK23" i="28"/>
  <c r="AK28" i="28" s="1"/>
  <c r="AC28" i="28" l="1"/>
  <c r="AC29" i="28" s="1"/>
  <c r="AG29" i="28"/>
  <c r="AG40" i="28" s="1"/>
  <c r="AC35" i="28"/>
  <c r="AK29" i="28"/>
  <c r="AK40" i="28" s="1"/>
  <c r="AA29" i="28"/>
  <c r="AC37" i="28" l="1"/>
  <c r="AC40" i="28" s="1"/>
  <c r="AA37" i="28"/>
  <c r="AA40" i="28" s="1"/>
  <c r="H113" i="22"/>
  <c r="U26" i="25" l="1"/>
  <c r="S26" i="25"/>
  <c r="Q26" i="25"/>
  <c r="O26" i="25"/>
  <c r="K26" i="25"/>
  <c r="I26" i="25"/>
  <c r="G26" i="25"/>
  <c r="E26" i="25"/>
  <c r="C26" i="25"/>
  <c r="Y19" i="25"/>
  <c r="U19" i="25"/>
  <c r="S19" i="25"/>
  <c r="Q19" i="25"/>
  <c r="M19" i="25"/>
  <c r="K19" i="25"/>
  <c r="I19" i="25"/>
  <c r="G19" i="25"/>
  <c r="E19" i="25"/>
  <c r="C19" i="25"/>
  <c r="D94" i="23"/>
  <c r="O19" i="25" l="1"/>
  <c r="W26" i="25"/>
  <c r="Y26" i="25"/>
  <c r="U20" i="25" l="1"/>
  <c r="S20" i="25"/>
  <c r="O20" i="25"/>
  <c r="O28" i="25" l="1"/>
  <c r="S28" i="25"/>
  <c r="U28" i="25"/>
  <c r="J108" i="23" l="1"/>
  <c r="C20" i="25" l="1"/>
  <c r="C28" i="25" s="1"/>
  <c r="E20" i="25"/>
  <c r="G20" i="25"/>
  <c r="I20" i="25"/>
  <c r="K20" i="25"/>
  <c r="K28" i="25" s="1"/>
  <c r="Q20" i="25"/>
  <c r="D19" i="23"/>
  <c r="D37" i="23" s="1"/>
  <c r="D39" i="23" s="1"/>
  <c r="D95" i="23"/>
  <c r="M20" i="25"/>
  <c r="AA20" i="25" l="1"/>
  <c r="G28" i="25"/>
  <c r="E28" i="25"/>
  <c r="Q28" i="25"/>
  <c r="I28" i="25"/>
  <c r="W28" i="25"/>
  <c r="Y20" i="25"/>
  <c r="Y28" i="25" s="1"/>
  <c r="H125" i="22" l="1"/>
  <c r="H127" i="22" s="1"/>
  <c r="H134" i="22"/>
  <c r="M26" i="25"/>
  <c r="M28" i="25" s="1"/>
  <c r="AA26" i="25"/>
  <c r="AA28" i="25" s="1"/>
</calcChain>
</file>

<file path=xl/sharedStrings.xml><?xml version="1.0" encoding="utf-8"?>
<sst xmlns="http://schemas.openxmlformats.org/spreadsheetml/2006/main" count="786" uniqueCount="362">
  <si>
    <t>สินทรัพย์</t>
  </si>
  <si>
    <t>หมายเหตุ</t>
  </si>
  <si>
    <t>เงินสดและรายการเทียบเท่าเงินสด</t>
  </si>
  <si>
    <t>สินค้าคงเหลือ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</si>
  <si>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</si>
  <si>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</si>
  <si>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</si>
  <si>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</si>
  <si>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</si>
  <si>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</si>
  <si>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</si>
  <si>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</si>
  <si>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</si>
  <si>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</si>
  <si>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</si>
  <si>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</si>
  <si>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</si>
  <si>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</si>
  <si>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>รวมส่วนของผู้ถือหุ้น</t>
  </si>
  <si>
    <t>รวมหนี้สินและส่วนของผู้ถือหุ้น</t>
  </si>
  <si>
    <t>ดอกเบี้ยรับ</t>
  </si>
  <si>
    <t>รายได้อื่น</t>
  </si>
  <si>
    <t>รวมรายได้</t>
  </si>
  <si>
    <t>รวมค่าใช้จ่าย</t>
  </si>
  <si>
    <t>ส่วนเกิน</t>
  </si>
  <si>
    <t>ผู้ถือหุ้น</t>
  </si>
  <si>
    <t>กระแสเงินสดจากกิจกรรมดำเนินงาน</t>
  </si>
  <si>
    <t>การเปลี่ยนแปลงในสินทรัพย์และหนี้สินดำเนินงาน</t>
  </si>
  <si>
    <t>กระแสเงินสดจากกิจกรรมลงทุน</t>
  </si>
  <si>
    <t>กระแสเงินสดจากกิจกรรมจัดหาเงิน</t>
  </si>
  <si>
    <t>งบกระแสเงินสด</t>
  </si>
  <si>
    <t>ยังไม่ได้</t>
  </si>
  <si>
    <t xml:space="preserve">งบกำไรขาดทุน </t>
  </si>
  <si>
    <t>จ่ายภาษีเงินได้</t>
  </si>
  <si>
    <t xml:space="preserve">ที่ดิน อาคารและอุปกรณ์ </t>
  </si>
  <si>
    <t>การเปลี่ยนแปลง</t>
  </si>
  <si>
    <t>ส่วนเกินทุน</t>
  </si>
  <si>
    <t>งบการเงินเฉพาะกิจการ</t>
  </si>
  <si>
    <t>บริษัท เจริญโภคภัณฑ์อาหาร จำกัด (มหาชน) และบริษัทย่อย</t>
  </si>
  <si>
    <t>งบการเงินรวม</t>
  </si>
  <si>
    <t xml:space="preserve">   ภายในหนึ่งปี</t>
  </si>
  <si>
    <t>เจ้าหนี้การค้าและเจ้าหนี้อื่น</t>
  </si>
  <si>
    <t>หนี้สินระยะยาว</t>
  </si>
  <si>
    <t>กำไรสะสม</t>
  </si>
  <si>
    <t>เงินสดรับจากการออกหุ้นกู้</t>
  </si>
  <si>
    <t>การตีราคา</t>
  </si>
  <si>
    <t>จัดสรร</t>
  </si>
  <si>
    <t>เงินปันผลรับ</t>
  </si>
  <si>
    <t>ที่ออกและ</t>
  </si>
  <si>
    <t>ข้อมูลงบกระแสเงินสดเปิดเผยเพิ่มเติม</t>
  </si>
  <si>
    <t>เงินเบิกเกินบัญชีและเงินกู้ยืมระยะสั้น</t>
  </si>
  <si>
    <t>ต้นทุนขายสินค้า</t>
  </si>
  <si>
    <t>ค่าใช้จ่ายค้างจ่าย</t>
  </si>
  <si>
    <t>รายได้จากการขายสินค้า</t>
  </si>
  <si>
    <t>รวมส่วนของ</t>
  </si>
  <si>
    <t>ตามกฎหมาย</t>
  </si>
  <si>
    <t>กำไรสำหรับปี</t>
  </si>
  <si>
    <t>หุ้นทุน</t>
  </si>
  <si>
    <t>เงินลงทุนในบริษัทย่อย</t>
  </si>
  <si>
    <t>ส่วนเกินมูลค่าหุ้น</t>
  </si>
  <si>
    <t>ค่าใช้จ่ายในการบริหาร</t>
  </si>
  <si>
    <t>มูลค่าหุ้นสามัญ</t>
  </si>
  <si>
    <t>ทุนสำรอง</t>
  </si>
  <si>
    <t>ต้นทุนทางการเงิน</t>
  </si>
  <si>
    <t>ประกอบด้วย</t>
  </si>
  <si>
    <t>เงินสดรับจากเงินกู้ยืมระยะยาวจากสถาบันการเงิน</t>
  </si>
  <si>
    <t>เงินเบิกเกินบัญชี</t>
  </si>
  <si>
    <t>สุทธิ</t>
  </si>
  <si>
    <t>เงินฝากสถาบันการเงินที่มีข้อจำกัด</t>
  </si>
  <si>
    <t xml:space="preserve">   ในการเบิกใช้</t>
  </si>
  <si>
    <t>บริษัท เจริญโภคภัณฑ์อาหาร จำกัด  (มหาชน) และบริษัทย่อย</t>
  </si>
  <si>
    <t>ค่าตัดจำหน่าย</t>
  </si>
  <si>
    <t>เงินจ่ายล่วงหน้าค่าสินค้า</t>
  </si>
  <si>
    <t>ค่าใช้จ่ายจ่ายล่วงหน้า</t>
  </si>
  <si>
    <t>สินทรัพย์ (ต่อ)</t>
  </si>
  <si>
    <t>กำไรจากการขายเงินลงทุน</t>
  </si>
  <si>
    <t>(หน่วย: พันบาท)</t>
  </si>
  <si>
    <t>กระแสเงินสดจากกิจกรรมดำเนินงาน (ต่อ)</t>
  </si>
  <si>
    <t>กระแสเงินสดจากกิจกรรมลงทุน (ต่อ)</t>
  </si>
  <si>
    <t>งบแสดงฐานะการเงิน</t>
  </si>
  <si>
    <t>อสังหาริมทรัพย์เพื่อการลงทุน</t>
  </si>
  <si>
    <t>ค่าความนิยม</t>
  </si>
  <si>
    <t>องค์ประกอบอื่นของส่วนของผู้ถือหุ้น</t>
  </si>
  <si>
    <t xml:space="preserve">งบแสดงการเปลี่ยนแปลงส่วนของผู้ถือหุ้น </t>
  </si>
  <si>
    <t>รวม</t>
  </si>
  <si>
    <t>องค์ประกอบอื่น</t>
  </si>
  <si>
    <t>ส่วนได้เสีย</t>
  </si>
  <si>
    <t>ของ</t>
  </si>
  <si>
    <t>ที่ไม่มีอำนาจ</t>
  </si>
  <si>
    <t xml:space="preserve">ชำระแล้ว </t>
  </si>
  <si>
    <t xml:space="preserve">ซื้อคืน </t>
  </si>
  <si>
    <t>ควบคุม</t>
  </si>
  <si>
    <t xml:space="preserve">   กำไร</t>
  </si>
  <si>
    <t xml:space="preserve">   กำไรขาดทุนเบ็ดเสร็จอื่น</t>
  </si>
  <si>
    <t xml:space="preserve"> มูลค่าหุ้นสามัญ</t>
  </si>
  <si>
    <t>งบกำไรขาดทุนเบ็ดเสร็จ</t>
  </si>
  <si>
    <t>กำไรขาดทุนเบ็ดเสร็จอื่น</t>
  </si>
  <si>
    <t>ส่วนได้เสียที่ไม่มีอำนาจควบคุม</t>
  </si>
  <si>
    <t xml:space="preserve">   ส่วนที่เป็นของบริษัทใหญ่</t>
  </si>
  <si>
    <t>กำไรขาดทุนเบ็ดเสร็จสำหรับปี</t>
  </si>
  <si>
    <t>รวมกำไรขาดทุนเบ็ดเสร็จสำหรับปี</t>
  </si>
  <si>
    <t>ส่วนเกินทุนอื่น</t>
  </si>
  <si>
    <t>จากรายการกับ</t>
  </si>
  <si>
    <t>กิจการภายใต้</t>
  </si>
  <si>
    <t>การควบคุมเดียวกัน</t>
  </si>
  <si>
    <t>สินทรัพย์ชีวภาพส่วนที่หมุนเวียน</t>
  </si>
  <si>
    <t>สินทรัพย์ชีวภาพส่วนที่ไม่หมุนเวียน</t>
  </si>
  <si>
    <t>ตั๋วแลกเงิน</t>
  </si>
  <si>
    <t xml:space="preserve">   ส่วนเกินทุนอื่น</t>
  </si>
  <si>
    <t>ส่วนเกินทุนจากรายการกับกิจการ</t>
  </si>
  <si>
    <t xml:space="preserve">   ภายใต้การควบคุมเดียวกัน</t>
  </si>
  <si>
    <t>เงินปันผลค้างรับ</t>
  </si>
  <si>
    <t>31 ธันวาคม</t>
  </si>
  <si>
    <t>เงินสดจ่ายสุทธิจากการซื้อบริษัทย่อย</t>
  </si>
  <si>
    <t xml:space="preserve">     - อื่นๆ </t>
  </si>
  <si>
    <t>2.</t>
  </si>
  <si>
    <t>รายการที่มิใช่เงินสด</t>
  </si>
  <si>
    <t>1.</t>
  </si>
  <si>
    <t xml:space="preserve">31 ธันวาคม </t>
  </si>
  <si>
    <t xml:space="preserve">สินทรัพย์หมุนเวียน </t>
  </si>
  <si>
    <t xml:space="preserve">ลูกหนี้การค้าและลูกหนี้อื่น </t>
  </si>
  <si>
    <t xml:space="preserve">สินทรัพย์ไม่มีตัวตนอื่น </t>
  </si>
  <si>
    <t xml:space="preserve">สินทรัพย์ภาษีเงินได้รอการตัดบัญชี  </t>
  </si>
  <si>
    <t xml:space="preserve">   จากสถาบันการเงิน </t>
  </si>
  <si>
    <t xml:space="preserve">หนี้สินไม่หมุนเวียน </t>
  </si>
  <si>
    <t xml:space="preserve">ประมาณการหนี้สินและอื่นๆ </t>
  </si>
  <si>
    <t xml:space="preserve">หนี้สินภาษีเงินได้รอการตัดบัญชี  </t>
  </si>
  <si>
    <t>หนี้สินและส่วนของผู้ถือหุ้น (ต่อ)</t>
  </si>
  <si>
    <t xml:space="preserve">   ส่วนเกินมูลค่าหุ้นสามัญ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</si>
  <si>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</si>
  <si>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</si>
  <si>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</si>
  <si>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 xml:space="preserve">รายได้ </t>
  </si>
  <si>
    <t xml:space="preserve">ค่าใช้จ่าย </t>
  </si>
  <si>
    <t xml:space="preserve">   ของสินทรัพย์ชีวภาพ</t>
  </si>
  <si>
    <t>ส่วนเกินทุนจาก</t>
  </si>
  <si>
    <t>ในบริษัทย่อย</t>
  </si>
  <si>
    <t xml:space="preserve">   บริษัทย่อยออกหุ้นเพิ่มทุน</t>
  </si>
  <si>
    <t xml:space="preserve">เจ้าหนี้การค้าและเจ้าหนี้อื่น </t>
  </si>
  <si>
    <t>เงินสดรับจากการออกหุ้นสามัญเพิ่มทุน</t>
  </si>
  <si>
    <t xml:space="preserve">เงินสดและรายการเทียบเท่าเงินสด </t>
  </si>
  <si>
    <t xml:space="preserve">สำหรับปีสิ้นสุดวันที่ </t>
  </si>
  <si>
    <t xml:space="preserve">งบกระแสเงินสด </t>
  </si>
  <si>
    <t xml:space="preserve">   เงินปันผลจ่าย</t>
  </si>
  <si>
    <t>ค่าเสื่อมราคา</t>
  </si>
  <si>
    <t xml:space="preserve">   การได้มาซึ่งส่วนได้เสียที่ไม่มีอำนาจควบคุม</t>
  </si>
  <si>
    <t xml:space="preserve">      โดยอำนาจควบคุมไม่เปลี่ยนแปลง</t>
  </si>
  <si>
    <t>และบริษัทร่วม</t>
  </si>
  <si>
    <t xml:space="preserve">   การเปลี่ยนแปลงส่วนได้เสียในบริษัทร่วม</t>
  </si>
  <si>
    <t>ส่วนแบ่งกำไรจากเงินลงทุนในบริษัทร่วม</t>
  </si>
  <si>
    <t>เงินลงทุนในบริษัทร่วม</t>
  </si>
  <si>
    <t>เงินลงทุนในการร่วมค้า</t>
  </si>
  <si>
    <t>ค่าเสื่อมราคาของสินทรัพย์ชีวภาพ</t>
  </si>
  <si>
    <t>กำไรขาดทุนเบ็ดเสร็จรวมสำหรับปี</t>
  </si>
  <si>
    <t>หุ้นกู้ด้อยสิทธิที่มีลักษณะคล้ายทุน</t>
  </si>
  <si>
    <t>ต้นทุนในการจัดจำหน่าย</t>
  </si>
  <si>
    <t>รายการที่อาจถูกจัดประเภทใหม่</t>
  </si>
  <si>
    <t xml:space="preserve">   ไว้ในกำไรหรือขาดทุนในภายหลัง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</si>
  <si>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</si>
  <si>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</si>
  <si>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</si>
  <si>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</si>
  <si>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</si>
  <si>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</si>
  <si>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 xml:space="preserve"> - สุทธิจากภาษี</t>
  </si>
  <si>
    <t xml:space="preserve">   ส่วนที่เป็นของส่วนได้เสียที่ไม่มีอำนาจควบคุม</t>
  </si>
  <si>
    <t>ผลต่างของ</t>
  </si>
  <si>
    <t>อัตราแลกเปลี่ยน</t>
  </si>
  <si>
    <t>จากการแปลงค่า</t>
  </si>
  <si>
    <t>งบการเงิน</t>
  </si>
  <si>
    <t xml:space="preserve">   การเปลี่ยนแปลงในส่วนได้เสียของบริษัทย่อยและบริษัทร่วม</t>
  </si>
  <si>
    <t>หุ้นกู้ด้อยสิทธิ</t>
  </si>
  <si>
    <t>ที่มีลักษณะ</t>
  </si>
  <si>
    <t>คล้ายทุน</t>
  </si>
  <si>
    <t>ปรับรายการที่กระทบกำไรเป็นเงินสดรับ (จ่าย)</t>
  </si>
  <si>
    <t>เงินสดจ่ายเพื่อซื้อเงินลงทุน</t>
  </si>
  <si>
    <t>เงินสดรับจากการขายเงินลงทุน</t>
  </si>
  <si>
    <t>เงินสดรับจากการขายที่ดิน อาคารและอุปกรณ์</t>
  </si>
  <si>
    <t>เงินสดรับจากการขายสินทรัพย์ไม่มีตัวตนอื่น</t>
  </si>
  <si>
    <t xml:space="preserve">เงินสดจ่ายเพื่อซื้อสินทรัพย์ไม่มีตัวตนอื่น </t>
  </si>
  <si>
    <t>ดอกเบี้ยจ่าย</t>
  </si>
  <si>
    <t>เงินสดจ่ายเพื่อชำระเงินกู้ยืมระยะยาวจากสถาบันการเงิน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</si>
  <si>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</si>
  <si>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</si>
  <si>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เงินปันผลจ่ายให้ส่วนได้เสียที่ไม่มีอำนาจควบคุม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</si>
  <si>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</si>
  <si>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</si>
  <si>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</si>
  <si>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กระแสเงินสดสุทธิได้มาจาก (ใช้ไปใน) กิจกรรมจัดหาเงิน</t>
  </si>
  <si>
    <t>ประมาณการหนี้สินสำหรับผลประโยชน์พนักงาน</t>
  </si>
  <si>
    <t xml:space="preserve">   ในบริษัทย่อยและบริษัทร่วม</t>
  </si>
  <si>
    <t>ส่วนเกินทุนจากการเปลี่ยนแปลงส่วนได้เสีย</t>
  </si>
  <si>
    <t>รวมส่วนของผู้ถือหุ้นของบริษัท</t>
  </si>
  <si>
    <t>การแบ่งปันกำไร</t>
  </si>
  <si>
    <t>ของบริษัท</t>
  </si>
  <si>
    <t xml:space="preserve">    กำไร</t>
  </si>
  <si>
    <t>จ่ายผลประโยชน์พนักงาน</t>
  </si>
  <si>
    <t>ส่วนของหนี้สินระยะยาวที่ถึงกำหนดชำระ</t>
  </si>
  <si>
    <t>รายการกับผู้ถือหุ้นที่บันทึกโดยตรงเข้าส่วนของผู้ถือหุ้น</t>
  </si>
  <si>
    <t>(กำไร) ขาดทุนจากอัตราแลกเปลี่ยนที่ยังไม่เกิดขึ้นจริง</t>
  </si>
  <si>
    <t>กำไรจากการเปลี่ยนแปลงมูลค่ายุติธรรม</t>
  </si>
  <si>
    <t>ขาดทุนจากการขายและตัดจำหน่าย</t>
  </si>
  <si>
    <t xml:space="preserve">   การจัดสรรส่วนทุนให้ผู้ถือหุ้น</t>
  </si>
  <si>
    <t xml:space="preserve">   รวมการจัดสรรส่วนทุนให้ผู้ถือหุ้น</t>
  </si>
  <si>
    <t xml:space="preserve">   ผลกระทบจากการเปลี่ยนแปลงนโยบายทางบัญชี (สุทธิทางภาษี)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</si>
  <si>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</si>
  <si>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</si>
  <si>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 xml:space="preserve">    กำไรขาดทุนเบ็ดเสร็จอื่น</t>
  </si>
  <si>
    <t xml:space="preserve">       - ขาดทุนจากการวัดมูลค่าใหม่ของผลประโยชน์พนักงานที่กำหนดไว้</t>
  </si>
  <si>
    <t>รวมรายการกับผู้ถือหุ้นที่บันทึกโดยตรงเข้าส่วนของผู้ถือหุ้น</t>
  </si>
  <si>
    <t xml:space="preserve">   รวมการเปลี่ยนแปลงในส่วนได้เสียของบริษัทย่อยและบริษัทร่วม</t>
  </si>
  <si>
    <t>ขาดทุนจากการเลิกบริษัทย่อย</t>
  </si>
  <si>
    <t>กระแสเงินสดสุทธิได้มาจาก (ใช้ไปใน) กิจกรรมลงทุน</t>
  </si>
  <si>
    <t>สำหรับปีสิ้นสุดวันที่ 31 ธันวาคม 2563</t>
  </si>
  <si>
    <t xml:space="preserve">ยอดคงเหลือ ณ วันที่ 31 ธันวาคม 2562 ตามที่รายงานในงวดก่อน </t>
  </si>
  <si>
    <t>ยอดคงเหลือ ณ วันที่ 1 มกราคม 2563</t>
  </si>
  <si>
    <t>ยอดคงเหลือ ณ วันที่ 31 ธันวาคม 2563</t>
  </si>
  <si>
    <t xml:space="preserve">  ยุติธรรมผ่านกำไรขาดทุนเบ็ดเสร็จอื่น</t>
  </si>
  <si>
    <t xml:space="preserve">   การได้มาซึ่งบริษัทย่อยที่มีส่วนได้เสียที่ไม่มีอำนาจควบคุม</t>
  </si>
  <si>
    <t>ผลกำไร</t>
  </si>
  <si>
    <t>จากการ</t>
  </si>
  <si>
    <t>ตีราคา</t>
  </si>
  <si>
    <t>สินทรัพย์ใหม่</t>
  </si>
  <si>
    <t>ผลขาดทุน</t>
  </si>
  <si>
    <t>ป้องกัน</t>
  </si>
  <si>
    <t>ความเสี่ยง</t>
  </si>
  <si>
    <t>กระแสเงินสด</t>
  </si>
  <si>
    <t>ผลกำไร (ขาดทุน)</t>
  </si>
  <si>
    <t>จากเงินลงทุนใน</t>
  </si>
  <si>
    <t>ตราสารทุนที่</t>
  </si>
  <si>
    <t>วัดมูลค่ายุติธรรม</t>
  </si>
  <si>
    <t>ผ่านกำไรขาดทุน</t>
  </si>
  <si>
    <t>เบ็ดเสร็จอื่น</t>
  </si>
  <si>
    <t xml:space="preserve">       - อื่นๆ</t>
  </si>
  <si>
    <t>ผลกำไรจาก</t>
  </si>
  <si>
    <t>เงินลงทุนในตราสารทุน</t>
  </si>
  <si>
    <t>สินทรัพย์สิทธิการใช้</t>
  </si>
  <si>
    <t>หนี้สินตามสัญญาเช่า</t>
  </si>
  <si>
    <t>รายได้ดอกเบี้ย</t>
  </si>
  <si>
    <t>กำไรจากอัตราแลกเปลี่ยนสุทธิ</t>
  </si>
  <si>
    <t>ขาดทุนจากการเปลี่ยนแปลงมูลค่ายุติธรรม</t>
  </si>
  <si>
    <t xml:space="preserve">   ของเงินลงทุนในบริษัทร่วม</t>
  </si>
  <si>
    <t>ต้นทุนทางการเงินของหนี้สินตามสัญญาเช่า</t>
  </si>
  <si>
    <t>(กลับรายการ) ขาดทุนจากการด้อยค่า</t>
  </si>
  <si>
    <t>เงินสดจ่ายเพื่อซื้อที่ดิน อาคารและอุปกรณ์</t>
  </si>
  <si>
    <t xml:space="preserve">   และอสังหาริมทรัพย์เพื่อการลงทุน</t>
  </si>
  <si>
    <t>เงินสดจ่ายค่าสินทรัพย์สิทธิการใช้</t>
  </si>
  <si>
    <t>สินทรัพย์ชีวภาพ</t>
  </si>
  <si>
    <t>เงินสดจ่ายเพื่อชำระหนี้สินตามสัญญาเช่า</t>
  </si>
  <si>
    <t>เงินสดจ่ายเพื่อซื้อหุ้นทุนคืน</t>
  </si>
  <si>
    <t xml:space="preserve">   ที่ถึงกำหนดชำระภายในหนึ่งปี</t>
  </si>
  <si>
    <t>ส่วนของหนี้สินตามสัญญาเช่า</t>
  </si>
  <si>
    <t>ภาษีเงินได้นิติบุคคลค้างจ่าย</t>
  </si>
  <si>
    <t xml:space="preserve">   ทุนที่ออกและชำระแล้ว </t>
  </si>
  <si>
    <t xml:space="preserve">      (หุ้นสามัญ มูลค่า 1 บาทต่อหุ้น)</t>
  </si>
  <si>
    <t>หุ้นทุนซื้อคืน</t>
  </si>
  <si>
    <t>เงินสดรับจาก (จ่ายซื้อ) ส่วนได้เสียที่ไม่มีอำนาจควบคุม</t>
  </si>
  <si>
    <t xml:space="preserve">   ซื้อหุ้นคืน</t>
  </si>
  <si>
    <t xml:space="preserve">  รวมการจัดสรรส่วนทุนให้ผู้ถือหุ้น</t>
  </si>
  <si>
    <t>ต้นทุนทางการเงินอื่น</t>
  </si>
  <si>
    <t>เงินสดจ่ายเพื่อซื้อเงินลงทุนในบริษัทย่อยจาก</t>
  </si>
  <si>
    <t xml:space="preserve">   การเปลี่ยนแปลงส่วนได้เสียในบริษัทย่อย</t>
  </si>
  <si>
    <r>
      <t xml:space="preserve">กำไรต่อหุ้นขั้นพื้นฐาน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</si>
  <si>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กำไรต่อหุ้นปรับลด </t>
    </r>
    <r>
      <rPr>
        <b/>
        <i/>
        <sz val="15"/>
        <rFont val="Angsana New"/>
        <family val="1"/>
      </rPr>
      <t>(บาท)</t>
    </r>
  </si>
  <si>
    <t xml:space="preserve">     - ขาดทุนจากการวัดมูลค่าใหม่ของผลประโยชน์พนักงานที่กำหนดไว้</t>
  </si>
  <si>
    <t>เงินกู้ยืมระยะสั้นจากกิจการที่เกี่ยวข้องกัน</t>
  </si>
  <si>
    <t>กำไรจากการสูญเสียการควบคุมในบริษัทย่อย</t>
  </si>
  <si>
    <t>การแบ่งปันกำไรขาดทุนเบ็ดเสร็จรวม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</si>
  <si>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</si>
  <si>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ดอกเบี้ยจ่ายสำหรับหุ้นกู้ด้อยสิทธิที่มีลักษณะคล้ายทุน </t>
  </si>
  <si>
    <t xml:space="preserve">   บริษัทย่อย</t>
  </si>
  <si>
    <t xml:space="preserve">   การสูญเสียการควบคุมในบริษัทย่อย</t>
  </si>
  <si>
    <t>(กำไร) ขาดทุนจากการเปลี่ยนแปลงมูลค่ายุติธรรมของ</t>
  </si>
  <si>
    <t>ผลกระทบเงินสดตัดจ่ายจากการสูญเสียการควบคุมใน</t>
  </si>
  <si>
    <t>สำหรับปีสิ้นสุดวันที่ 31 ธันวาคม 2564</t>
  </si>
  <si>
    <t>ยอดคงเหลือ ณ วันที่ 1 มกราคม 2564</t>
  </si>
  <si>
    <t>ยอดคงเหลือ ณ วันที่ 31 ธันวาคม 2564</t>
  </si>
  <si>
    <t>สินทรัพย์ทางการเงินหมุนเวียนอื่น</t>
  </si>
  <si>
    <t>เงินให้กู้ยืมระยะสั้นแก่กิจการที่เกี่ยวข้องกัน</t>
  </si>
  <si>
    <t>เงินให้กู้ยืมระยะยาวแก่กิจการที่เกี่ยวข้องกัน</t>
  </si>
  <si>
    <t>สินทรัพย์ทางการเงินไม่หมุนเวียนอื่น</t>
  </si>
  <si>
    <t>หนี้สินทางการเงินหมุนเวียนอื่น</t>
  </si>
  <si>
    <t>หนี้สินทางการเงินไม่หมุนเวียนอื่น</t>
  </si>
  <si>
    <t xml:space="preserve">   ยุติธรรมของสินทรัพย์ชีวภาพ</t>
  </si>
  <si>
    <t>ขาดทุนจากการเปลี่ยนแปลงมูลค่า</t>
  </si>
  <si>
    <t xml:space="preserve">   และการร่วมค้าตามวิธีส่วนได้เสีย</t>
  </si>
  <si>
    <t xml:space="preserve">ค่าใช้จ่าย (รายได้) ภาษีเงินได้ </t>
  </si>
  <si>
    <t>ผลกำไร (ขาดทุน) จากการป้องกันความเสี่ยง</t>
  </si>
  <si>
    <t xml:space="preserve">   กระแสเงินสด</t>
  </si>
  <si>
    <t>ผลต่างของอัตราแลกเปลี่ยนจากการ</t>
  </si>
  <si>
    <t xml:space="preserve">   แปลงค่างบการเงิน</t>
  </si>
  <si>
    <t>ผลกำไร (ขาดทุน) จากเงินลงทุนในตราสารทุนที่วัดมูลค่า</t>
  </si>
  <si>
    <t xml:space="preserve">   ผลประโยชน์พนักงานที่กำหนดไว้</t>
  </si>
  <si>
    <t>กำไรก่อนค่าใช้จ่าย (รายได้) ภาษีเงินได้</t>
  </si>
  <si>
    <t>กำไรขาดทุนเบ็ดเสร็จอื่นสำหรับปี</t>
  </si>
  <si>
    <t xml:space="preserve">   การเปลี่ยนแปลงในส่วนได้เสียในบริษัทย่อย</t>
  </si>
  <si>
    <t xml:space="preserve">   บริษัทย่อยเลิกกิจการ</t>
  </si>
  <si>
    <t>(กลับรายการ) ผลขาดทุนจากการปรับลดมูลค่าสินค้าคงเหลือ</t>
  </si>
  <si>
    <t>(กลับรายการ) ผลขาดทุนด้านเครดิตที่คาดว่าจะเกิดขึ้น</t>
  </si>
  <si>
    <t xml:space="preserve">   ที่ดิน อาคารและอุปกรณ์ สินทรัพย์สิทธิการใช้</t>
  </si>
  <si>
    <t xml:space="preserve">   สินทรัพย์ไม่มีตัวตนอื่น และอสังหาริมทรัพย์เพื่อการลงทุน</t>
  </si>
  <si>
    <t>ค่าใช้จ่าย (รายได้) ภาษีเงินได้</t>
  </si>
  <si>
    <t xml:space="preserve">   เงินลงทุนในบริษัทร่วม</t>
  </si>
  <si>
    <t>ขาดทุนจากการเปลี่ยนแปลงมูลค่ายุติธรรมที่ยังไม่เกิดขึ้น</t>
  </si>
  <si>
    <t xml:space="preserve">  ของอนุพันธ์</t>
  </si>
  <si>
    <t xml:space="preserve">  และการร่วมค้าตามวิธีส่วนได้เสีย</t>
  </si>
  <si>
    <t>หนี้สินทางการเงินอื่น</t>
  </si>
  <si>
    <t xml:space="preserve">   ที่เกี่ยวข้องกัน</t>
  </si>
  <si>
    <t>เงินสดรับจาก (จ่ายเพื่อชำระคืน) เงินกู้ยืมระยะสั้น</t>
  </si>
  <si>
    <t xml:space="preserve">   จากสถาบันการเงิน</t>
  </si>
  <si>
    <t>เงินสดรับจาก (จ่ายเพื่อชำระคืน) ตั๋วแลกเงิน</t>
  </si>
  <si>
    <t xml:space="preserve">   กิจการที่เกี่ยวข้องกัน</t>
  </si>
  <si>
    <t>จ่ายเงินปันผลของบริษัทสุทธิจากส่วนที่เป็นของหุ้นทุนซื้อคืน</t>
  </si>
  <si>
    <t>จากรายการ</t>
  </si>
  <si>
    <t>กับกิจการภาย</t>
  </si>
  <si>
    <t>เดียวกัน</t>
  </si>
  <si>
    <t>โอนไปกำไรสะสม</t>
  </si>
  <si>
    <t>ใต้การควบคุม</t>
  </si>
  <si>
    <t>เงินสดจ่ายจากการเลิกบริษัทย่อย</t>
  </si>
  <si>
    <t>6, 18</t>
  </si>
  <si>
    <t>6, 10, 12</t>
  </si>
  <si>
    <t>8, 26</t>
  </si>
  <si>
    <t>12, 13</t>
  </si>
  <si>
    <t xml:space="preserve">     - กำไรจากการวัดมูลค่าใหม่ของผลประโยชน์พนักงานที่กำหนดไว้</t>
  </si>
  <si>
    <t xml:space="preserve">   ที่ถึงกำหนดรับชำระภายในหนึ่งปี</t>
  </si>
  <si>
    <t>10, 14, 16</t>
  </si>
  <si>
    <t>จากการตีราคา</t>
  </si>
  <si>
    <t>(ขาดทุน)</t>
  </si>
  <si>
    <t>สินทรัพย์ทางการเงินอื่น</t>
  </si>
  <si>
    <t>กระแสเงินสดสุทธิได้มาจาก (ใช้ไปใน) กิจกรรมดำเนินงาน</t>
  </si>
  <si>
    <t>เงินสดรับ (จ่าย) จากการให้กู้ยืมระยะยาวแก่กิจการ</t>
  </si>
  <si>
    <t>เงินสดรับจาก (จ่ายเพื่อชำระคืน) เงินกู้ยืมระยะสั้นจาก</t>
  </si>
  <si>
    <r>
      <t xml:space="preserve">2.1  ณ วันที่ 31 ธันวาคม 2564 กลุ่มบริษัทมีเงินปันผลค้างรับเป็นจำนวนเงิน 172 ล้านบาท  </t>
    </r>
    <r>
      <rPr>
        <i/>
        <sz val="15"/>
        <rFont val="Angsana New"/>
        <family val="1"/>
      </rPr>
      <t>(2563: 3,767 ล้านบาท)</t>
    </r>
  </si>
  <si>
    <t>ผลกำไร (ขาดทุน) จากการวัดมูลค่าใหม่ของ</t>
  </si>
  <si>
    <t>เงินสดรับ (จ่าย) จากสินทรัพย์ทางการเงินอื่น</t>
  </si>
  <si>
    <t>ผลกำไรจากการตีราคาสินทรัพย์ใหม่</t>
  </si>
  <si>
    <t>เงินสดและรายการเทียบเท่าเงินสด ณ วันที่  1 มกราคม</t>
  </si>
  <si>
    <t xml:space="preserve">       เฉพาะกิจการจำนวน 14,866 ล้านบาทและ 2,838 ล้านบาท ตามลำดับ)</t>
  </si>
  <si>
    <t>2.3  ในระหว่างปี 2564 บริษัทได้เข้าทำสัญญาซื้ออสังหาริมทรัพย์เพื่อการลงทุนเป็นจำนวนเงิน  554  ล้านบาท โดยชำระค่าอสังหาริมทรัพย์เพื่อ</t>
  </si>
  <si>
    <t xml:space="preserve">        การลงทุนดังกล่าวด้วยการหักกลบลบหนี้กับลูกหนี้อื่นของบริษัทเป็นจำนวนเงิน  427  ล้านบาท </t>
  </si>
  <si>
    <t>เงินสดและรายการเทียบเท่าเงินสด ณ วันที่  31 ธันวาคม</t>
  </si>
  <si>
    <t xml:space="preserve">       - กำไรจากการวัดมูลค่าใหม่ของผลประโยชน์พนักงานที่กำหนดไว้</t>
  </si>
  <si>
    <t>เงินสดรับจากการให้กู้ยืมระยะสั้นแก่กิจการที่เกี่ยวข้องกัน</t>
  </si>
  <si>
    <r>
      <t xml:space="preserve">       </t>
    </r>
    <r>
      <rPr>
        <sz val="15"/>
        <rFont val="Angsana New"/>
        <family val="1"/>
      </rPr>
      <t>222</t>
    </r>
    <r>
      <rPr>
        <i/>
        <sz val="15"/>
        <rFont val="Angsana New"/>
        <family val="1"/>
      </rPr>
      <t xml:space="preserve">   </t>
    </r>
    <r>
      <rPr>
        <sz val="15"/>
        <rFont val="Angsana New"/>
        <family val="1"/>
      </rPr>
      <t xml:space="preserve">ล้านบาท   </t>
    </r>
    <r>
      <rPr>
        <i/>
        <sz val="15"/>
        <rFont val="Angsana New"/>
        <family val="1"/>
      </rPr>
      <t xml:space="preserve"> (2563:</t>
    </r>
    <r>
      <rPr>
        <sz val="15"/>
        <rFont val="Angsana New"/>
        <family val="1"/>
      </rPr>
      <t xml:space="preserve">  </t>
    </r>
    <r>
      <rPr>
        <i/>
        <sz val="15"/>
        <rFont val="Angsana New"/>
        <family val="1"/>
      </rPr>
      <t>กลุ่มบริษัทและบริษัทได้มีการประเมินราคาที่ดินใหม่และรับรู้มูลค่าที่ดินเพิ่มขึ้นในงบการเงินรวมและงบการเงิน</t>
    </r>
  </si>
  <si>
    <t xml:space="preserve">ผลกำไร </t>
  </si>
  <si>
    <t>(ขาดทุน) จากการ</t>
  </si>
  <si>
    <t xml:space="preserve">เงินสดและรายการเทียบเท่าเงินสดเพิ่มขึ้น  (ลดลง) สุทธิ </t>
  </si>
  <si>
    <t>เงินสดและรายการเทียบเท่าเงินสดเพิ่มขึ้น  (ลดลง) สุทธิ</t>
  </si>
  <si>
    <t>กำไรจากการแลกเปลี่ยนเงินลงทุนด้วยหุ้น</t>
  </si>
  <si>
    <t>5, 12</t>
  </si>
  <si>
    <t>ส่วนแบ่งกำไรขาดทุนเบ็ดเสร็จอื่นของบริษัทร่วม</t>
  </si>
  <si>
    <t xml:space="preserve">2.2  ในระหว่างปี  2564 บริษัทย่อยในต่างประเทศบางแห่งได้มีการประเมินราคาที่ดินใหม่และรับรู้มูลค่าที่ดินเพิ่มขึ้นในงบการเงินรวมจำนวน </t>
  </si>
  <si>
    <t xml:space="preserve">   และหนี้สูญของลูกหนี้การค้าและลูกหนี้อื่น</t>
  </si>
  <si>
    <t xml:space="preserve">   ส่วนได้เสียที่ไม่มีอำนาจควบคุม</t>
  </si>
  <si>
    <t xml:space="preserve">   ตามวิธีส่วนได้เสีย</t>
  </si>
  <si>
    <t xml:space="preserve">2.4  ในระหว่างปี 2564 กลุ่มบริษัทได้เข้าทำการโอนกิจการทั้งหมด  (“EBT”)  ให้แก่บริษัท  สยาม  แม็คโคร  จำกัด  (มหาชน)  (“Makro”)  โดย </t>
  </si>
  <si>
    <t xml:space="preserve">       in Kind)  (ดูรายละเอียดในหมายเหตุข้อ 12)</t>
  </si>
  <si>
    <t xml:space="preserve">       Makro  ได้ออกและจัดสรรหุ้นสามัญเพิ่มทุน  เพื่อชำระเป็นค่าตอบแทนสำหรับการทำ  EBT  ดังกล่าว  แทนการชำระด้วยเงินสด  (Payment </t>
  </si>
  <si>
    <t xml:space="preserve">ดอกเบี้ยจ่ายและค่าใช้จ่ายอื่นสำหรับหุ้นกู้ด้อยสิทธิที่มีลักษณะคล้ายทุน </t>
  </si>
  <si>
    <t xml:space="preserve">       ล้านบาท  (ดูรายละเอียดในหมายเหตุข้อ 5.2)</t>
  </si>
  <si>
    <t xml:space="preserve">2.5  ณ วันที่ 31 ธันวาคม 2564  กลุ่มบริษัทมียอดค้างชำระจากการซื้อธุรกิจเป็นจำนวนเงิน 1,665 ล้านรัสเซียรูเบิล  หรือเทียบเท่าประมาณ  764 </t>
  </si>
  <si>
    <t>เงินสดจ่ายล่วงหน้าเพื่อซื้อเงินลงทุน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</si>
</sst>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_(* #,##0.00_);_(* \(#,##0.00\);_(* &quot;-&quot;_);_(@_)"/>
    <numFmt numFmtId="168" formatCode="_-* #,##0.00_-;\-* #,##0.00_-;_-* &quot;-&quot;??_-;_-@_-"/>
  </numFmts>
  <fonts count="24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3" fillId="0" borderId="0"/>
    <xf numFmtId="168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8">
    <xf numFmtId="0" fontId="0" fillId="0" borderId="0" xfId="0"/>
    <xf numFmtId="0" fontId="7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4" fillId="0" borderId="0" xfId="0" applyFont="1" applyFill="1" applyAlignment="1"/>
    <xf numFmtId="0" fontId="8" fillId="0" borderId="0" xfId="0" applyFont="1" applyFill="1" applyAlignment="1"/>
    <xf numFmtId="164" fontId="5" fillId="0" borderId="0" xfId="1" applyNumberFormat="1" applyFont="1" applyFill="1" applyAlignment="1"/>
    <xf numFmtId="164" fontId="6" fillId="0" borderId="0" xfId="1" applyNumberFormat="1" applyFont="1" applyFill="1" applyAlignment="1"/>
    <xf numFmtId="164" fontId="6" fillId="0" borderId="0" xfId="1" applyNumberFormat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5" fontId="5" fillId="0" borderId="0" xfId="0" applyNumberFormat="1" applyFont="1" applyFill="1" applyAlignment="1"/>
    <xf numFmtId="165" fontId="5" fillId="0" borderId="1" xfId="0" applyNumberFormat="1" applyFont="1" applyFill="1" applyBorder="1" applyAlignment="1"/>
    <xf numFmtId="165" fontId="6" fillId="0" borderId="2" xfId="0" applyNumberFormat="1" applyFont="1" applyFill="1" applyBorder="1" applyAlignment="1"/>
    <xf numFmtId="165" fontId="6" fillId="0" borderId="0" xfId="0" applyNumberFormat="1" applyFont="1" applyFill="1" applyAlignment="1"/>
    <xf numFmtId="43" fontId="6" fillId="0" borderId="0" xfId="1" applyNumberFormat="1" applyFont="1" applyFill="1" applyAlignment="1"/>
    <xf numFmtId="0" fontId="7" fillId="0" borderId="0" xfId="0" applyFont="1" applyFill="1" applyBorder="1" applyAlignment="1">
      <alignment horizontal="center"/>
    </xf>
    <xf numFmtId="164" fontId="5" fillId="0" borderId="0" xfId="0" applyNumberFormat="1" applyFont="1" applyFill="1" applyAlignment="1"/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/>
    <xf numFmtId="164" fontId="5" fillId="0" borderId="1" xfId="1" applyNumberFormat="1" applyFont="1" applyFill="1" applyBorder="1" applyAlignment="1"/>
    <xf numFmtId="0" fontId="5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/>
    <xf numFmtId="43" fontId="6" fillId="0" borderId="0" xfId="1" applyFont="1" applyFill="1" applyAlignment="1"/>
    <xf numFmtId="43" fontId="9" fillId="0" borderId="0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43" fontId="5" fillId="0" borderId="0" xfId="1" applyFont="1" applyFill="1" applyAlignment="1">
      <alignment horizontal="right"/>
    </xf>
    <xf numFmtId="165" fontId="5" fillId="0" borderId="0" xfId="0" applyNumberFormat="1" applyFont="1" applyFill="1" applyBorder="1" applyAlignment="1"/>
    <xf numFmtId="49" fontId="0" fillId="0" borderId="0" xfId="0" applyNumberFormat="1" applyFill="1" applyAlignment="1"/>
    <xf numFmtId="164" fontId="0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NumberFormat="1" applyFont="1" applyFill="1" applyAlignment="1">
      <alignment horizontal="left"/>
    </xf>
    <xf numFmtId="0" fontId="9" fillId="0" borderId="0" xfId="0" applyFont="1" applyFill="1" applyAlignment="1"/>
    <xf numFmtId="165" fontId="6" fillId="0" borderId="0" xfId="0" applyNumberFormat="1" applyFont="1" applyFill="1" applyBorder="1" applyAlignment="1"/>
    <xf numFmtId="0" fontId="0" fillId="0" borderId="0" xfId="0" applyFont="1" applyFill="1" applyAlignment="1"/>
    <xf numFmtId="164" fontId="1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/>
    <xf numFmtId="0" fontId="18" fillId="0" borderId="0" xfId="0" applyFont="1" applyFill="1" applyAlignment="1">
      <alignment horizontal="center"/>
    </xf>
    <xf numFmtId="0" fontId="14" fillId="0" borderId="0" xfId="0" applyFont="1" applyFill="1" applyAlignment="1"/>
    <xf numFmtId="49" fontId="5" fillId="0" borderId="0" xfId="0" applyNumberFormat="1" applyFont="1" applyFill="1" applyAlignment="1"/>
    <xf numFmtId="0" fontId="6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/>
    <xf numFmtId="165" fontId="0" fillId="0" borderId="0" xfId="0" applyNumberFormat="1" applyFont="1" applyFill="1" applyAlignment="1"/>
    <xf numFmtId="165" fontId="6" fillId="0" borderId="1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37" fontId="5" fillId="0" borderId="0" xfId="0" applyNumberFormat="1" applyFont="1" applyFill="1" applyAlignment="1"/>
    <xf numFmtId="164" fontId="5" fillId="0" borderId="3" xfId="1" applyNumberFormat="1" applyFont="1" applyFill="1" applyBorder="1" applyAlignment="1"/>
    <xf numFmtId="49" fontId="0" fillId="0" borderId="0" xfId="0" applyNumberFormat="1" applyFont="1" applyFill="1" applyAlignment="1"/>
    <xf numFmtId="49" fontId="6" fillId="0" borderId="0" xfId="0" applyNumberFormat="1" applyFont="1" applyFill="1" applyBorder="1" applyAlignment="1"/>
    <xf numFmtId="41" fontId="6" fillId="0" borderId="1" xfId="1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6" fillId="0" borderId="0" xfId="0" quotePrefix="1" applyFont="1" applyFill="1" applyAlignment="1">
      <alignment horizontal="left"/>
    </xf>
    <xf numFmtId="164" fontId="7" fillId="0" borderId="0" xfId="3" applyNumberFormat="1" applyFont="1" applyFill="1" applyAlignment="1">
      <alignment horizontal="right"/>
    </xf>
    <xf numFmtId="49" fontId="0" fillId="0" borderId="0" xfId="0" applyNumberFormat="1" applyFill="1" applyBorder="1" applyAlignment="1">
      <alignment horizontal="center"/>
    </xf>
    <xf numFmtId="49" fontId="8" fillId="0" borderId="0" xfId="0" applyNumberFormat="1" applyFont="1" applyFill="1" applyAlignment="1"/>
    <xf numFmtId="41" fontId="0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/>
    <xf numFmtId="44" fontId="0" fillId="0" borderId="0" xfId="0" applyNumberFormat="1" applyFill="1" applyBorder="1" applyAlignment="1">
      <alignment horizontal="right"/>
    </xf>
    <xf numFmtId="165" fontId="6" fillId="0" borderId="4" xfId="0" applyNumberFormat="1" applyFont="1" applyFill="1" applyBorder="1" applyAlignment="1"/>
    <xf numFmtId="165" fontId="6" fillId="0" borderId="3" xfId="0" applyNumberFormat="1" applyFont="1" applyFill="1" applyBorder="1" applyAlignment="1"/>
    <xf numFmtId="164" fontId="9" fillId="0" borderId="0" xfId="1" applyNumberFormat="1" applyFont="1" applyFill="1" applyAlignment="1"/>
    <xf numFmtId="37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65" fontId="5" fillId="0" borderId="3" xfId="0" applyNumberFormat="1" applyFont="1" applyFill="1" applyBorder="1" applyAlignment="1"/>
    <xf numFmtId="165" fontId="5" fillId="0" borderId="0" xfId="1" applyNumberFormat="1" applyFont="1" applyFill="1" applyBorder="1" applyAlignment="1"/>
    <xf numFmtId="165" fontId="9" fillId="0" borderId="0" xfId="1" applyNumberFormat="1" applyFont="1" applyFill="1" applyBorder="1" applyAlignment="1"/>
    <xf numFmtId="165" fontId="5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37" fontId="5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0" fontId="0" fillId="0" borderId="0" xfId="0" applyNumberFormat="1" applyFill="1" applyBorder="1" applyAlignment="1">
      <alignment horizontal="center"/>
    </xf>
    <xf numFmtId="43" fontId="5" fillId="0" borderId="0" xfId="3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3" fontId="9" fillId="0" borderId="0" xfId="3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0" fontId="2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5" fillId="0" borderId="0" xfId="3" applyNumberFormat="1" applyFont="1" applyFill="1" applyAlignment="1">
      <alignment horizontal="right"/>
    </xf>
    <xf numFmtId="165" fontId="9" fillId="0" borderId="0" xfId="0" applyNumberFormat="1" applyFont="1" applyFill="1" applyBorder="1" applyAlignment="1"/>
    <xf numFmtId="165" fontId="0" fillId="0" borderId="1" xfId="0" applyNumberFormat="1" applyFill="1" applyBorder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5" fillId="0" borderId="0" xfId="0" quotePrefix="1" applyNumberFormat="1" applyFont="1" applyFill="1" applyAlignment="1"/>
    <xf numFmtId="41" fontId="6" fillId="0" borderId="0" xfId="1" applyNumberFormat="1" applyFont="1" applyFill="1" applyBorder="1" applyAlignment="1">
      <alignment horizontal="right"/>
    </xf>
    <xf numFmtId="41" fontId="0" fillId="0" borderId="0" xfId="0" applyNumberFormat="1" applyFill="1" applyBorder="1" applyAlignment="1">
      <alignment horizontal="center"/>
    </xf>
    <xf numFmtId="43" fontId="0" fillId="0" borderId="0" xfId="1" applyFont="1" applyFill="1" applyAlignment="1"/>
    <xf numFmtId="43" fontId="5" fillId="0" borderId="0" xfId="1" applyFont="1" applyFill="1" applyAlignment="1"/>
    <xf numFmtId="41" fontId="5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41" fontId="5" fillId="0" borderId="1" xfId="4" applyNumberFormat="1" applyFont="1" applyFill="1" applyBorder="1" applyAlignment="1">
      <alignment horizontal="right"/>
    </xf>
    <xf numFmtId="167" fontId="6" fillId="0" borderId="3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41" fontId="0" fillId="0" borderId="0" xfId="0" applyNumberForma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41" fontId="0" fillId="0" borderId="0" xfId="3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/>
    <xf numFmtId="41" fontId="0" fillId="0" borderId="0" xfId="3" applyNumberFormat="1" applyFont="1" applyFill="1" applyAlignment="1">
      <alignment horizontal="right"/>
    </xf>
    <xf numFmtId="164" fontId="0" fillId="0" borderId="1" xfId="1" applyNumberFormat="1" applyFont="1" applyFill="1" applyBorder="1" applyAlignment="1"/>
    <xf numFmtId="164" fontId="6" fillId="0" borderId="0" xfId="3" applyNumberFormat="1" applyFont="1" applyFill="1" applyBorder="1" applyAlignment="1">
      <alignment horizontal="right"/>
    </xf>
    <xf numFmtId="164" fontId="6" fillId="0" borderId="1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43" fontId="6" fillId="0" borderId="0" xfId="3" applyFont="1" applyFill="1" applyAlignment="1"/>
    <xf numFmtId="164" fontId="6" fillId="0" borderId="3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41" fontId="6" fillId="0" borderId="0" xfId="4" applyNumberFormat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164" fontId="5" fillId="0" borderId="1" xfId="5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165" fontId="0" fillId="0" borderId="0" xfId="1" applyNumberFormat="1" applyFont="1" applyFill="1" applyBorder="1" applyAlignment="1"/>
    <xf numFmtId="164" fontId="5" fillId="0" borderId="0" xfId="1" quotePrefix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165" fontId="6" fillId="0" borderId="0" xfId="3" applyNumberFormat="1" applyFont="1" applyFill="1" applyBorder="1" applyAlignment="1">
      <alignment horizontal="right"/>
    </xf>
    <xf numFmtId="41" fontId="6" fillId="0" borderId="4" xfId="3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1" fontId="0" fillId="0" borderId="4" xfId="1" applyNumberFormat="1" applyFont="1" applyFill="1" applyBorder="1" applyAlignment="1">
      <alignment horizontal="right"/>
    </xf>
    <xf numFmtId="164" fontId="9" fillId="0" borderId="4" xfId="1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/>
    <xf numFmtId="49" fontId="9" fillId="0" borderId="0" xfId="0" applyNumberFormat="1" applyFont="1"/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0" fillId="0" borderId="0" xfId="0" quotePrefix="1" applyFont="1" applyFill="1" applyAlignment="1">
      <alignment horizontal="left"/>
    </xf>
    <xf numFmtId="0" fontId="7" fillId="0" borderId="0" xfId="0" applyFont="1" applyFill="1" applyAlignment="1">
      <alignment horizontal="left"/>
    </xf>
    <xf numFmtId="49" fontId="16" fillId="0" borderId="0" xfId="0" applyNumberFormat="1" applyFont="1"/>
    <xf numFmtId="49" fontId="7" fillId="0" borderId="0" xfId="0" applyNumberFormat="1" applyFont="1" applyFill="1" applyBorder="1" applyAlignment="1"/>
    <xf numFmtId="49" fontId="11" fillId="0" borderId="0" xfId="0" applyNumberFormat="1" applyFont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right"/>
    </xf>
    <xf numFmtId="49" fontId="6" fillId="0" borderId="0" xfId="0" applyNumberFormat="1" applyFont="1"/>
    <xf numFmtId="0" fontId="6" fillId="0" borderId="0" xfId="0" applyFont="1"/>
    <xf numFmtId="49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9" fontId="10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10" fillId="0" borderId="0" xfId="0" applyNumberFormat="1" applyFont="1" applyAlignment="1">
      <alignment horizontal="center"/>
    </xf>
    <xf numFmtId="165" fontId="10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16" fillId="0" borderId="0" xfId="0" applyFont="1"/>
    <xf numFmtId="0" fontId="10" fillId="0" borderId="0" xfId="0" applyFont="1"/>
    <xf numFmtId="165" fontId="6" fillId="0" borderId="0" xfId="0" applyNumberFormat="1" applyFont="1"/>
    <xf numFmtId="165" fontId="0" fillId="0" borderId="0" xfId="0" applyNumberFormat="1"/>
    <xf numFmtId="164" fontId="10" fillId="0" borderId="0" xfId="0" applyNumberFormat="1" applyFont="1" applyAlignment="1">
      <alignment horizontal="center"/>
    </xf>
    <xf numFmtId="164" fontId="6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/>
    </xf>
    <xf numFmtId="0" fontId="9" fillId="0" borderId="0" xfId="0" applyFont="1" applyFill="1"/>
    <xf numFmtId="165" fontId="10" fillId="0" borderId="0" xfId="0" applyNumberFormat="1" applyFont="1" applyBorder="1" applyAlignment="1">
      <alignment horizontal="center"/>
    </xf>
    <xf numFmtId="164" fontId="9" fillId="0" borderId="1" xfId="1" applyNumberFormat="1" applyFont="1" applyFill="1" applyBorder="1" applyAlignment="1">
      <alignment horizontal="right"/>
    </xf>
    <xf numFmtId="41" fontId="0" fillId="0" borderId="5" xfId="1" applyNumberFormat="1" applyFont="1" applyFill="1" applyBorder="1" applyAlignment="1">
      <alignment horizontal="right"/>
    </xf>
    <xf numFmtId="164" fontId="9" fillId="0" borderId="5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6" fillId="0" borderId="3" xfId="1" applyNumberFormat="1" applyFont="1" applyFill="1" applyBorder="1" applyAlignment="1"/>
    <xf numFmtId="164" fontId="6" fillId="0" borderId="1" xfId="1" applyNumberFormat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64" fontId="0" fillId="0" borderId="1" xfId="0" applyNumberFormat="1" applyFont="1" applyFill="1" applyBorder="1" applyAlignment="1"/>
    <xf numFmtId="49" fontId="0" fillId="0" borderId="0" xfId="0" applyNumberForma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41" fontId="6" fillId="0" borderId="0" xfId="3" applyNumberFormat="1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right"/>
    </xf>
    <xf numFmtId="164" fontId="0" fillId="0" borderId="1" xfId="5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/>
    <xf numFmtId="0" fontId="17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/>
    <xf numFmtId="164" fontId="0" fillId="0" borderId="0" xfId="0" applyNumberFormat="1" applyFont="1" applyFill="1" applyAlignment="1">
      <alignment horizontal="center"/>
    </xf>
    <xf numFmtId="0" fontId="0" fillId="0" borderId="0" xfId="7" quotePrefix="1" applyFont="1" applyFill="1" applyAlignment="1">
      <alignment horizontal="left"/>
    </xf>
    <xf numFmtId="0" fontId="12" fillId="0" borderId="0" xfId="0" applyFont="1" applyFill="1" applyAlignment="1"/>
    <xf numFmtId="0" fontId="13" fillId="0" borderId="0" xfId="0" applyFont="1" applyFill="1" applyAlignment="1"/>
    <xf numFmtId="0" fontId="0" fillId="0" borderId="1" xfId="0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49" fontId="10" fillId="0" borderId="0" xfId="0" applyNumberFormat="1" applyFont="1" applyFill="1" applyAlignment="1"/>
    <xf numFmtId="49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center"/>
    </xf>
    <xf numFmtId="165" fontId="10" fillId="0" borderId="0" xfId="0" quotePrefix="1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165" fontId="9" fillId="0" borderId="0" xfId="0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/>
    <xf numFmtId="165" fontId="10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0" fontId="10" fillId="0" borderId="0" xfId="0" applyFont="1" applyFill="1" applyAlignment="1"/>
    <xf numFmtId="164" fontId="10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/>
    <xf numFmtId="41" fontId="10" fillId="0" borderId="2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>
      <alignment horizontal="right"/>
    </xf>
    <xf numFmtId="41" fontId="5" fillId="0" borderId="0" xfId="3" applyNumberFormat="1" applyFont="1" applyFill="1" applyAlignment="1">
      <alignment horizontal="right"/>
    </xf>
    <xf numFmtId="41" fontId="5" fillId="0" borderId="4" xfId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8">
    <cellStyle name="Comma" xfId="1" builtinId="3"/>
    <cellStyle name="Comma 10" xfId="19"/>
    <cellStyle name="Comma 10 7 2" xfId="27"/>
    <cellStyle name="Comma 2" xfId="2"/>
    <cellStyle name="Comma 2 2" xfId="3"/>
    <cellStyle name="Comma 2 2 14" xfId="4"/>
    <cellStyle name="Comma 2 3" xfId="13"/>
    <cellStyle name="Comma 3" xfId="5"/>
    <cellStyle name="Comma 3 2" xfId="16"/>
    <cellStyle name="Comma 3 3" xfId="15"/>
    <cellStyle name="Comma 34" xfId="20"/>
    <cellStyle name="Comma 4" xfId="22"/>
    <cellStyle name="Comma 5" xfId="11"/>
    <cellStyle name="Comma 6" xfId="25"/>
    <cellStyle name="Currency 2" xfId="6"/>
    <cellStyle name="Normal" xfId="0" builtinId="0"/>
    <cellStyle name="Normal 2" xfId="7"/>
    <cellStyle name="Normal 3" xfId="21"/>
    <cellStyle name="Normal 39" xfId="18"/>
    <cellStyle name="Normal 4" xfId="10"/>
    <cellStyle name="Normal 5" xfId="8"/>
    <cellStyle name="Normal 6" xfId="24"/>
    <cellStyle name="Normal 68" xfId="9"/>
    <cellStyle name="Percent 12" xfId="14"/>
    <cellStyle name="Percent 2" xfId="17"/>
    <cellStyle name="Percent 3" xfId="23"/>
    <cellStyle name="Percent 4" xfId="12"/>
    <cellStyle name="Percent 5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drive-global.kpmg.com/Users/tgangvalpornroj/Desktop/Draft%20TH%2018.2.21%2013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7-10"/>
      <sheetName val="PL-11-14"/>
      <sheetName val="CH 15"/>
      <sheetName val="CH 16 "/>
      <sheetName val="CH 17"/>
      <sheetName val="CH 18 "/>
      <sheetName val="CF-19-22"/>
    </sheetNames>
    <sheetDataSet>
      <sheetData sheetId="0">
        <row r="102">
          <cell r="D102">
            <v>8611242</v>
          </cell>
        </row>
        <row r="104">
          <cell r="D104">
            <v>57298909</v>
          </cell>
        </row>
        <row r="105">
          <cell r="D105">
            <v>3470021</v>
          </cell>
        </row>
        <row r="107">
          <cell r="D107">
            <v>4809941</v>
          </cell>
        </row>
        <row r="109">
          <cell r="D109">
            <v>-5159</v>
          </cell>
        </row>
        <row r="112">
          <cell r="D112">
            <v>929166</v>
          </cell>
        </row>
        <row r="113">
          <cell r="D113">
            <v>119893131</v>
          </cell>
        </row>
        <row r="114">
          <cell r="D114">
            <v>-8997459</v>
          </cell>
        </row>
        <row r="115">
          <cell r="D115">
            <v>-9073006</v>
          </cell>
        </row>
        <row r="116">
          <cell r="D116">
            <v>176936786</v>
          </cell>
        </row>
        <row r="117">
          <cell r="D117">
            <v>15000000</v>
          </cell>
        </row>
        <row r="118">
          <cell r="D118">
            <v>191936786</v>
          </cell>
        </row>
        <row r="119">
          <cell r="D119">
            <v>70241781</v>
          </cell>
        </row>
        <row r="120">
          <cell r="D120">
            <v>262178567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18"/>
  <sheetViews>
    <sheetView tabSelected="1" view="pageBreakPreview" zoomScale="98" zoomScaleNormal="115" zoomScaleSheetLayoutView="98" workbookViewId="0">
      <selection activeCell="B117" sqref="B117"/>
    </sheetView>
  </sheetViews>
  <sheetFormatPr defaultColWidth="9.09765625" defaultRowHeight="22.5" customHeight="1"/>
  <cols>
    <col min="1" max="1" width="43.69921875" style="63" customWidth="1"/>
    <col min="2" max="2" width="8.09765625" style="1" customWidth="1"/>
    <col min="3" max="3" width="1" style="2" customWidth="1"/>
    <col min="4" max="4" width="13.59765625" style="2" customWidth="1"/>
    <col min="5" max="5" width="1" style="2" customWidth="1"/>
    <col min="6" max="6" width="13.59765625" style="2" customWidth="1"/>
    <col min="7" max="7" width="1" style="2" customWidth="1"/>
    <col min="8" max="8" width="13.59765625" style="2" customWidth="1"/>
    <col min="9" max="9" width="1.09765625" style="2" customWidth="1"/>
    <col min="10" max="10" width="13.59765625" style="2" customWidth="1"/>
    <col min="11" max="16384" width="9.09765625" style="2"/>
  </cols>
  <sheetData>
    <row r="1" spans="1:10" ht="22.5" customHeight="1">
      <c r="A1" s="60" t="s">
        <v>38</v>
      </c>
    </row>
    <row r="2" spans="1:10" ht="22.5" customHeight="1">
      <c r="A2" s="60" t="s">
        <v>79</v>
      </c>
    </row>
    <row r="3" spans="1:10" ht="22.5" customHeight="1">
      <c r="A3" s="66"/>
      <c r="J3" s="78" t="s">
        <v>76</v>
      </c>
    </row>
    <row r="4" spans="1:10" ht="22.5" customHeight="1">
      <c r="B4" s="17"/>
      <c r="C4" s="17"/>
      <c r="D4" s="254" t="s">
        <v>39</v>
      </c>
      <c r="E4" s="254"/>
      <c r="F4" s="254"/>
      <c r="G4" s="64"/>
      <c r="H4" s="254" t="s">
        <v>37</v>
      </c>
      <c r="I4" s="254"/>
      <c r="J4" s="254"/>
    </row>
    <row r="5" spans="1:10" ht="21.5">
      <c r="C5" s="65"/>
      <c r="D5" s="256" t="s">
        <v>118</v>
      </c>
      <c r="E5" s="256"/>
      <c r="F5" s="256"/>
      <c r="G5" s="43"/>
      <c r="H5" s="255" t="s">
        <v>118</v>
      </c>
      <c r="I5" s="255"/>
      <c r="J5" s="255"/>
    </row>
    <row r="6" spans="1:10" ht="23">
      <c r="A6" s="60" t="s">
        <v>0</v>
      </c>
      <c r="B6" s="17" t="s">
        <v>1</v>
      </c>
      <c r="C6" s="65"/>
      <c r="D6" s="48">
        <v>2564</v>
      </c>
      <c r="E6" s="65"/>
      <c r="F6" s="48">
        <v>2563</v>
      </c>
      <c r="G6" s="43"/>
      <c r="H6" s="48">
        <v>2564</v>
      </c>
      <c r="I6" s="65"/>
      <c r="J6" s="48">
        <v>2563</v>
      </c>
    </row>
    <row r="7" spans="1:10" ht="22.5" customHeight="1">
      <c r="A7" s="60"/>
      <c r="B7" s="17"/>
      <c r="C7" s="65"/>
      <c r="D7" s="43"/>
      <c r="E7" s="65"/>
      <c r="F7" s="96"/>
      <c r="G7" s="43"/>
      <c r="H7" s="43"/>
      <c r="I7" s="65"/>
      <c r="J7" s="96"/>
    </row>
    <row r="8" spans="1:10" ht="22.5" customHeight="1">
      <c r="A8" s="80" t="s">
        <v>119</v>
      </c>
      <c r="C8" s="12"/>
      <c r="D8" s="36"/>
      <c r="E8" s="36"/>
      <c r="F8" s="36"/>
      <c r="G8" s="36"/>
      <c r="H8" s="36"/>
      <c r="I8" s="36"/>
      <c r="J8" s="36"/>
    </row>
    <row r="9" spans="1:10" ht="22.5" customHeight="1">
      <c r="A9" s="63" t="s">
        <v>2</v>
      </c>
      <c r="B9" s="1">
        <v>7</v>
      </c>
      <c r="C9" s="12"/>
      <c r="D9" s="12">
        <v>36686058</v>
      </c>
      <c r="E9" s="12"/>
      <c r="F9" s="12">
        <v>57035264</v>
      </c>
      <c r="G9" s="12"/>
      <c r="H9" s="7">
        <v>2678546</v>
      </c>
      <c r="I9" s="12"/>
      <c r="J9" s="7">
        <v>2812094</v>
      </c>
    </row>
    <row r="10" spans="1:10" ht="22.5" customHeight="1">
      <c r="A10" s="63" t="s">
        <v>120</v>
      </c>
      <c r="C10" s="12"/>
      <c r="D10" s="12">
        <v>38470747</v>
      </c>
      <c r="E10" s="12"/>
      <c r="F10" s="12">
        <v>29952155</v>
      </c>
      <c r="G10" s="12"/>
      <c r="H10" s="7">
        <v>3425089</v>
      </c>
      <c r="I10" s="12"/>
      <c r="J10" s="7">
        <v>2583561</v>
      </c>
    </row>
    <row r="11" spans="1:10" ht="22.5" customHeight="1">
      <c r="A11" s="73" t="s">
        <v>278</v>
      </c>
      <c r="B11" s="1">
        <v>6</v>
      </c>
      <c r="C11" s="12"/>
      <c r="D11" s="125">
        <v>0</v>
      </c>
      <c r="E11" s="12"/>
      <c r="F11" s="125">
        <v>0</v>
      </c>
      <c r="G11" s="12"/>
      <c r="H11" s="7">
        <v>6876278</v>
      </c>
      <c r="I11" s="12"/>
      <c r="J11" s="7">
        <v>20024025</v>
      </c>
    </row>
    <row r="12" spans="1:10" ht="22.5" customHeight="1">
      <c r="A12" s="73" t="s">
        <v>279</v>
      </c>
      <c r="C12" s="12"/>
      <c r="D12" s="125"/>
      <c r="E12" s="12"/>
      <c r="F12" s="125"/>
      <c r="G12" s="12"/>
      <c r="H12" s="7"/>
      <c r="I12" s="12"/>
      <c r="J12" s="7"/>
    </row>
    <row r="13" spans="1:10" ht="22.5" customHeight="1">
      <c r="A13" s="53" t="s">
        <v>324</v>
      </c>
      <c r="B13" s="1">
        <v>6</v>
      </c>
      <c r="C13" s="12"/>
      <c r="D13" s="125">
        <v>12263</v>
      </c>
      <c r="E13" s="12"/>
      <c r="F13" s="125">
        <v>0</v>
      </c>
      <c r="G13" s="12"/>
      <c r="H13" s="125">
        <v>0</v>
      </c>
      <c r="I13" s="12"/>
      <c r="J13" s="125">
        <v>0</v>
      </c>
    </row>
    <row r="14" spans="1:10" ht="22.5" customHeight="1">
      <c r="A14" s="26" t="s">
        <v>3</v>
      </c>
      <c r="B14" s="1">
        <v>8</v>
      </c>
      <c r="C14" s="12"/>
      <c r="D14" s="12">
        <v>73431469</v>
      </c>
      <c r="E14" s="12"/>
      <c r="F14" s="12">
        <v>52136060</v>
      </c>
      <c r="G14" s="12"/>
      <c r="H14" s="7">
        <v>2784343</v>
      </c>
      <c r="I14" s="12"/>
      <c r="J14" s="7">
        <v>2776137</v>
      </c>
    </row>
    <row r="15" spans="1:10" ht="22.5" customHeight="1">
      <c r="A15" s="29" t="s">
        <v>105</v>
      </c>
      <c r="B15" s="1">
        <v>9</v>
      </c>
      <c r="C15" s="12"/>
      <c r="D15" s="12">
        <v>47955121</v>
      </c>
      <c r="E15" s="12"/>
      <c r="F15" s="12">
        <v>38925031</v>
      </c>
      <c r="G15" s="12"/>
      <c r="H15" s="7">
        <v>789100</v>
      </c>
      <c r="I15" s="12"/>
      <c r="J15" s="7">
        <v>984609</v>
      </c>
    </row>
    <row r="16" spans="1:10" ht="22.5" customHeight="1">
      <c r="A16" s="146" t="s">
        <v>277</v>
      </c>
      <c r="B16" s="1">
        <v>30</v>
      </c>
      <c r="C16" s="12"/>
      <c r="D16" s="12">
        <v>3593865</v>
      </c>
      <c r="E16" s="12"/>
      <c r="F16" s="67">
        <v>1116249</v>
      </c>
      <c r="G16" s="12"/>
      <c r="H16" s="125">
        <v>7</v>
      </c>
      <c r="I16" s="12"/>
      <c r="J16" s="125">
        <v>10739</v>
      </c>
    </row>
    <row r="17" spans="1:10" ht="22.5" customHeight="1">
      <c r="A17" s="26" t="s">
        <v>68</v>
      </c>
      <c r="C17" s="12"/>
      <c r="D17" s="12"/>
      <c r="E17" s="12"/>
      <c r="F17" s="12"/>
      <c r="G17" s="12"/>
      <c r="H17" s="125"/>
      <c r="I17" s="12"/>
      <c r="J17" s="125"/>
    </row>
    <row r="18" spans="1:10" ht="22.5" customHeight="1">
      <c r="A18" s="146" t="s">
        <v>69</v>
      </c>
      <c r="C18" s="12"/>
      <c r="D18" s="12">
        <v>274394</v>
      </c>
      <c r="E18" s="12"/>
      <c r="F18" s="12">
        <v>366374</v>
      </c>
      <c r="G18" s="12"/>
      <c r="H18" s="81">
        <v>0</v>
      </c>
      <c r="I18" s="12"/>
      <c r="J18" s="125">
        <v>0</v>
      </c>
    </row>
    <row r="19" spans="1:10" ht="22.5" customHeight="1">
      <c r="A19" s="26" t="s">
        <v>72</v>
      </c>
      <c r="C19" s="12"/>
      <c r="D19" s="12">
        <v>5662990</v>
      </c>
      <c r="E19" s="12"/>
      <c r="F19" s="12">
        <v>4424757</v>
      </c>
      <c r="G19" s="12"/>
      <c r="H19" s="125">
        <v>0</v>
      </c>
      <c r="I19" s="12"/>
      <c r="J19" s="125">
        <v>0</v>
      </c>
    </row>
    <row r="20" spans="1:10" ht="22.5" customHeight="1">
      <c r="A20" s="26" t="s">
        <v>73</v>
      </c>
      <c r="C20" s="12"/>
      <c r="D20" s="12">
        <v>2403458</v>
      </c>
      <c r="E20" s="12"/>
      <c r="F20" s="12">
        <v>2364811</v>
      </c>
      <c r="G20" s="12"/>
      <c r="H20" s="7">
        <v>231813</v>
      </c>
      <c r="I20" s="12"/>
      <c r="J20" s="7">
        <v>173135</v>
      </c>
    </row>
    <row r="21" spans="1:10" ht="22.5" customHeight="1">
      <c r="A21" s="29" t="s">
        <v>111</v>
      </c>
      <c r="B21" s="1">
        <v>6</v>
      </c>
      <c r="C21" s="12"/>
      <c r="D21" s="12">
        <v>171566</v>
      </c>
      <c r="E21" s="12"/>
      <c r="F21" s="12">
        <v>3767364</v>
      </c>
      <c r="G21" s="12"/>
      <c r="H21" s="125">
        <v>0</v>
      </c>
      <c r="I21" s="12"/>
      <c r="J21" s="125">
        <v>0</v>
      </c>
    </row>
    <row r="22" spans="1:10" ht="22.5" customHeight="1">
      <c r="A22" s="26" t="s">
        <v>4</v>
      </c>
      <c r="C22" s="12"/>
      <c r="D22" s="126">
        <v>7872561</v>
      </c>
      <c r="E22" s="36"/>
      <c r="F22" s="126">
        <v>4581620</v>
      </c>
      <c r="G22" s="36"/>
      <c r="H22" s="24">
        <v>53206</v>
      </c>
      <c r="I22" s="36"/>
      <c r="J22" s="24">
        <v>56841</v>
      </c>
    </row>
    <row r="23" spans="1:10" ht="22.5" customHeight="1">
      <c r="A23" s="146" t="s">
        <v>205</v>
      </c>
      <c r="C23" s="12"/>
      <c r="D23" s="22"/>
      <c r="E23" s="36"/>
      <c r="F23" s="22"/>
      <c r="G23" s="36"/>
      <c r="H23" s="24"/>
      <c r="I23" s="36"/>
      <c r="J23" s="24"/>
    </row>
    <row r="24" spans="1:10" ht="22.5" customHeight="1">
      <c r="A24" s="146" t="s">
        <v>206</v>
      </c>
      <c r="C24" s="12"/>
      <c r="D24" s="121">
        <v>15739</v>
      </c>
      <c r="E24" s="152"/>
      <c r="F24" s="121">
        <v>0</v>
      </c>
      <c r="G24" s="12"/>
      <c r="H24" s="121">
        <v>0</v>
      </c>
      <c r="I24" s="12"/>
      <c r="J24" s="121">
        <v>0</v>
      </c>
    </row>
    <row r="25" spans="1:10" s="3" customFormat="1" ht="22.5" customHeight="1">
      <c r="A25" s="66" t="s">
        <v>5</v>
      </c>
      <c r="B25" s="11"/>
      <c r="C25" s="15"/>
      <c r="D25" s="200">
        <f>SUM(D9:D24)</f>
        <v>216550231</v>
      </c>
      <c r="E25" s="15"/>
      <c r="F25" s="68">
        <f>SUM(F9:F24)</f>
        <v>194669685</v>
      </c>
      <c r="G25" s="15"/>
      <c r="H25" s="200">
        <f>SUM(H9:H24)</f>
        <v>16838382</v>
      </c>
      <c r="I25" s="15"/>
      <c r="J25" s="68">
        <f>SUM(J9:J24)</f>
        <v>29421141</v>
      </c>
    </row>
    <row r="26" spans="1:10" s="3" customFormat="1" ht="22.5" customHeight="1">
      <c r="A26" s="66"/>
      <c r="B26" s="11"/>
      <c r="C26" s="15"/>
      <c r="D26" s="52"/>
      <c r="E26" s="15"/>
      <c r="G26" s="15"/>
      <c r="H26" s="52"/>
      <c r="I26" s="15"/>
    </row>
    <row r="27" spans="1:10" ht="22.5" customHeight="1">
      <c r="A27" s="60" t="s">
        <v>38</v>
      </c>
    </row>
    <row r="28" spans="1:10" ht="22.5" customHeight="1">
      <c r="A28" s="60" t="s">
        <v>79</v>
      </c>
    </row>
    <row r="29" spans="1:10" ht="22.5" customHeight="1">
      <c r="A29" s="66"/>
      <c r="J29" s="78" t="s">
        <v>76</v>
      </c>
    </row>
    <row r="30" spans="1:10" ht="22.5" customHeight="1">
      <c r="B30" s="17"/>
      <c r="C30" s="17"/>
      <c r="D30" s="254" t="s">
        <v>39</v>
      </c>
      <c r="E30" s="254"/>
      <c r="F30" s="254"/>
      <c r="G30" s="64"/>
      <c r="H30" s="254" t="s">
        <v>37</v>
      </c>
      <c r="I30" s="254"/>
      <c r="J30" s="254"/>
    </row>
    <row r="31" spans="1:10" ht="22.5" customHeight="1">
      <c r="A31" s="2"/>
      <c r="B31" s="2"/>
      <c r="C31" s="65"/>
      <c r="D31" s="255" t="s">
        <v>118</v>
      </c>
      <c r="E31" s="255"/>
      <c r="F31" s="255"/>
      <c r="G31" s="43"/>
      <c r="H31" s="255" t="s">
        <v>118</v>
      </c>
      <c r="I31" s="255"/>
      <c r="J31" s="255"/>
    </row>
    <row r="32" spans="1:10" ht="22.5" customHeight="1">
      <c r="A32" s="60" t="s">
        <v>74</v>
      </c>
      <c r="B32" s="17" t="s">
        <v>1</v>
      </c>
      <c r="C32" s="65"/>
      <c r="D32" s="48">
        <v>2564</v>
      </c>
      <c r="E32" s="65"/>
      <c r="F32" s="48">
        <v>2563</v>
      </c>
      <c r="G32" s="43"/>
      <c r="H32" s="48">
        <v>2564</v>
      </c>
      <c r="I32" s="65"/>
      <c r="J32" s="48">
        <v>2563</v>
      </c>
    </row>
    <row r="33" spans="1:10" ht="22.5" customHeight="1">
      <c r="A33" s="60"/>
      <c r="B33" s="17"/>
      <c r="C33" s="65"/>
      <c r="D33" s="43"/>
      <c r="E33" s="65"/>
      <c r="F33" s="79"/>
      <c r="G33" s="43"/>
      <c r="H33" s="43"/>
      <c r="I33" s="65"/>
      <c r="J33" s="79"/>
    </row>
    <row r="34" spans="1:10" ht="22.5" customHeight="1">
      <c r="A34" s="80" t="s">
        <v>6</v>
      </c>
      <c r="C34" s="12"/>
      <c r="D34" s="36"/>
      <c r="E34" s="36"/>
      <c r="F34" s="36"/>
      <c r="G34" s="36"/>
      <c r="H34" s="36"/>
      <c r="I34" s="36"/>
      <c r="J34" s="36"/>
    </row>
    <row r="35" spans="1:10" ht="22.5" customHeight="1">
      <c r="A35" s="37" t="s">
        <v>235</v>
      </c>
      <c r="B35" s="1">
        <v>30</v>
      </c>
      <c r="C35" s="12"/>
      <c r="D35" s="24">
        <v>13034063</v>
      </c>
      <c r="E35" s="36"/>
      <c r="F35" s="24">
        <v>11421702</v>
      </c>
      <c r="G35" s="36"/>
      <c r="H35" s="36">
        <v>761000</v>
      </c>
      <c r="I35" s="36"/>
      <c r="J35" s="36">
        <v>663000</v>
      </c>
    </row>
    <row r="36" spans="1:10" ht="22.5" customHeight="1">
      <c r="A36" s="73" t="s">
        <v>58</v>
      </c>
      <c r="B36" s="1">
        <v>10</v>
      </c>
      <c r="C36" s="12"/>
      <c r="D36" s="125">
        <v>0</v>
      </c>
      <c r="E36" s="12"/>
      <c r="F36" s="125">
        <v>0</v>
      </c>
      <c r="G36" s="12"/>
      <c r="H36" s="22">
        <v>228979533</v>
      </c>
      <c r="I36" s="12"/>
      <c r="J36" s="22">
        <v>227367626</v>
      </c>
    </row>
    <row r="37" spans="1:10" ht="22.5" customHeight="1">
      <c r="A37" s="122" t="s">
        <v>150</v>
      </c>
      <c r="B37" s="1">
        <v>12</v>
      </c>
      <c r="C37" s="12"/>
      <c r="D37" s="24">
        <v>230428252</v>
      </c>
      <c r="E37" s="12"/>
      <c r="F37" s="24">
        <v>217839231</v>
      </c>
      <c r="G37" s="12"/>
      <c r="H37" s="36">
        <v>1645869</v>
      </c>
      <c r="I37" s="12"/>
      <c r="J37" s="36">
        <v>5533809</v>
      </c>
    </row>
    <row r="38" spans="1:10" ht="22.5" customHeight="1">
      <c r="A38" s="37" t="s">
        <v>151</v>
      </c>
      <c r="B38" s="1">
        <v>13</v>
      </c>
      <c r="C38" s="12"/>
      <c r="D38" s="24">
        <v>22411734</v>
      </c>
      <c r="E38" s="12"/>
      <c r="F38" s="24">
        <v>21014106</v>
      </c>
      <c r="G38" s="12"/>
      <c r="H38" s="10">
        <v>4360381</v>
      </c>
      <c r="I38" s="36"/>
      <c r="J38" s="10">
        <v>4360381</v>
      </c>
    </row>
    <row r="39" spans="1:10" ht="22.5" customHeight="1">
      <c r="A39" s="73" t="s">
        <v>279</v>
      </c>
      <c r="B39" s="1">
        <v>6</v>
      </c>
      <c r="C39" s="12"/>
      <c r="D39" s="125">
        <v>36788</v>
      </c>
      <c r="E39" s="12"/>
      <c r="F39" s="38">
        <v>49050</v>
      </c>
      <c r="G39" s="12"/>
      <c r="H39" s="36">
        <v>570000</v>
      </c>
      <c r="I39" s="12"/>
      <c r="J39" s="36">
        <v>570000</v>
      </c>
    </row>
    <row r="40" spans="1:10" ht="22.5" customHeight="1">
      <c r="A40" s="37" t="s">
        <v>80</v>
      </c>
      <c r="C40" s="12"/>
      <c r="D40" s="7">
        <v>1956196</v>
      </c>
      <c r="E40" s="12"/>
      <c r="F40" s="7">
        <v>1433369</v>
      </c>
      <c r="G40" s="12"/>
      <c r="H40" s="148">
        <v>902258</v>
      </c>
      <c r="I40" s="12"/>
      <c r="J40" s="148">
        <v>355333</v>
      </c>
    </row>
    <row r="41" spans="1:10" ht="22.5" customHeight="1">
      <c r="A41" s="37" t="s">
        <v>34</v>
      </c>
      <c r="B41" s="1">
        <v>14</v>
      </c>
      <c r="C41" s="22"/>
      <c r="D41" s="7">
        <v>230507342</v>
      </c>
      <c r="E41" s="22"/>
      <c r="F41" s="7">
        <v>200138278</v>
      </c>
      <c r="G41" s="22"/>
      <c r="H41" s="36">
        <v>15787495</v>
      </c>
      <c r="I41" s="22"/>
      <c r="J41" s="36">
        <v>16834537</v>
      </c>
    </row>
    <row r="42" spans="1:10" ht="22.5" customHeight="1">
      <c r="A42" s="37" t="s">
        <v>236</v>
      </c>
      <c r="B42" s="1">
        <v>15</v>
      </c>
      <c r="C42" s="12"/>
      <c r="D42" s="7">
        <v>34663569</v>
      </c>
      <c r="E42" s="12"/>
      <c r="F42" s="7">
        <v>32373333</v>
      </c>
      <c r="G42" s="12"/>
      <c r="H42" s="125">
        <v>372529</v>
      </c>
      <c r="I42" s="36"/>
      <c r="J42" s="125">
        <v>422837</v>
      </c>
    </row>
    <row r="43" spans="1:10" ht="22.5" customHeight="1">
      <c r="A43" s="37" t="s">
        <v>81</v>
      </c>
      <c r="B43" s="1">
        <v>16</v>
      </c>
      <c r="C43" s="22"/>
      <c r="D43" s="7">
        <v>60816718</v>
      </c>
      <c r="E43" s="22"/>
      <c r="F43" s="7">
        <v>54565338</v>
      </c>
      <c r="G43" s="22"/>
      <c r="H43" s="125">
        <v>0</v>
      </c>
      <c r="I43" s="36"/>
      <c r="J43" s="125">
        <v>0</v>
      </c>
    </row>
    <row r="44" spans="1:10" ht="22.5" customHeight="1">
      <c r="A44" s="37" t="s">
        <v>121</v>
      </c>
      <c r="B44" s="1">
        <v>17</v>
      </c>
      <c r="C44" s="12"/>
      <c r="D44" s="7">
        <v>13649484</v>
      </c>
      <c r="E44" s="12"/>
      <c r="F44" s="7">
        <v>13142577</v>
      </c>
      <c r="G44" s="12"/>
      <c r="H44" s="148">
        <v>19194</v>
      </c>
      <c r="I44" s="12"/>
      <c r="J44" s="148">
        <v>23690</v>
      </c>
    </row>
    <row r="45" spans="1:10" ht="22.5" customHeight="1">
      <c r="A45" s="29" t="s">
        <v>106</v>
      </c>
      <c r="B45" s="1">
        <v>9</v>
      </c>
      <c r="C45" s="22"/>
      <c r="D45" s="7">
        <v>9958123</v>
      </c>
      <c r="E45" s="22"/>
      <c r="F45" s="7">
        <v>8531123</v>
      </c>
      <c r="G45" s="22"/>
      <c r="H45" s="125">
        <v>0</v>
      </c>
      <c r="I45" s="36"/>
      <c r="J45" s="125">
        <v>0</v>
      </c>
    </row>
    <row r="46" spans="1:10" ht="22.5" customHeight="1">
      <c r="A46" s="63" t="s">
        <v>122</v>
      </c>
      <c r="B46" s="1">
        <v>27</v>
      </c>
      <c r="C46" s="12"/>
      <c r="D46" s="7">
        <v>4964305</v>
      </c>
      <c r="E46" s="12"/>
      <c r="F46" s="7">
        <v>2947591</v>
      </c>
      <c r="G46" s="12"/>
      <c r="H46" s="12">
        <v>1471709</v>
      </c>
      <c r="I46" s="12"/>
      <c r="J46" s="12">
        <v>90697</v>
      </c>
    </row>
    <row r="47" spans="1:10" ht="22.5" customHeight="1">
      <c r="A47" s="146" t="s">
        <v>280</v>
      </c>
      <c r="B47" s="1">
        <v>30</v>
      </c>
      <c r="C47" s="7"/>
      <c r="D47" s="125">
        <v>143614</v>
      </c>
      <c r="E47" s="7"/>
      <c r="F47" s="125">
        <v>0</v>
      </c>
      <c r="G47" s="7"/>
      <c r="H47" s="125">
        <v>143614</v>
      </c>
      <c r="I47" s="36"/>
      <c r="J47" s="125">
        <v>0</v>
      </c>
    </row>
    <row r="48" spans="1:10" ht="22.5" customHeight="1">
      <c r="A48" s="63" t="s">
        <v>7</v>
      </c>
      <c r="C48" s="12"/>
      <c r="D48" s="132">
        <v>3560201</v>
      </c>
      <c r="E48" s="12"/>
      <c r="F48" s="25">
        <v>3593702</v>
      </c>
      <c r="G48" s="12"/>
      <c r="H48" s="13">
        <v>268070</v>
      </c>
      <c r="I48" s="12"/>
      <c r="J48" s="13">
        <v>163225</v>
      </c>
    </row>
    <row r="49" spans="1:10" s="3" customFormat="1" ht="22.5" customHeight="1">
      <c r="A49" s="66" t="s">
        <v>8</v>
      </c>
      <c r="B49" s="11"/>
      <c r="C49" s="15"/>
      <c r="D49" s="200">
        <f>SUM(D35:D48)</f>
        <v>626130389</v>
      </c>
      <c r="E49" s="52"/>
      <c r="F49" s="68">
        <f>SUM(F35:F48)</f>
        <v>567049400</v>
      </c>
      <c r="G49" s="52"/>
      <c r="H49" s="200">
        <f>SUM(H35:H48)</f>
        <v>255281652</v>
      </c>
      <c r="I49" s="52"/>
      <c r="J49" s="68">
        <f>SUM(J35:J48)</f>
        <v>256385135</v>
      </c>
    </row>
    <row r="50" spans="1:10" s="3" customFormat="1" ht="22.5" customHeight="1">
      <c r="A50" s="66"/>
      <c r="B50" s="11"/>
      <c r="C50" s="15"/>
      <c r="D50" s="15"/>
      <c r="E50" s="15"/>
      <c r="F50" s="15"/>
      <c r="G50" s="15"/>
      <c r="H50" s="15"/>
      <c r="I50" s="15"/>
      <c r="J50" s="15"/>
    </row>
    <row r="51" spans="1:10" s="3" customFormat="1" ht="22.5" customHeight="1" thickBot="1">
      <c r="A51" s="66" t="s">
        <v>9</v>
      </c>
      <c r="B51" s="11"/>
      <c r="C51" s="15"/>
      <c r="D51" s="201">
        <f>D25+D49</f>
        <v>842680620</v>
      </c>
      <c r="E51" s="15"/>
      <c r="F51" s="201">
        <f>F25+F49</f>
        <v>761719085</v>
      </c>
      <c r="G51" s="15"/>
      <c r="H51" s="201">
        <f>H25+H49</f>
        <v>272120034</v>
      </c>
      <c r="I51" s="15"/>
      <c r="J51" s="201">
        <f>J25+J49</f>
        <v>285806276</v>
      </c>
    </row>
    <row r="52" spans="1:10" s="3" customFormat="1" ht="22.5" customHeight="1" thickTop="1">
      <c r="A52" s="66"/>
      <c r="B52" s="11"/>
      <c r="C52" s="15"/>
      <c r="D52" s="52"/>
      <c r="E52" s="15"/>
      <c r="F52" s="52"/>
      <c r="G52" s="15"/>
      <c r="H52" s="52"/>
      <c r="I52" s="15"/>
      <c r="J52" s="52"/>
    </row>
    <row r="53" spans="1:10" ht="22.5" customHeight="1">
      <c r="A53" s="60" t="s">
        <v>38</v>
      </c>
    </row>
    <row r="54" spans="1:10" ht="22.5" customHeight="1">
      <c r="A54" s="60" t="s">
        <v>79</v>
      </c>
    </row>
    <row r="55" spans="1:10" ht="22.5" customHeight="1">
      <c r="A55" s="66"/>
      <c r="J55" s="78" t="s">
        <v>76</v>
      </c>
    </row>
    <row r="56" spans="1:10" ht="22.5" customHeight="1">
      <c r="B56" s="17"/>
      <c r="C56" s="17"/>
      <c r="D56" s="254" t="s">
        <v>39</v>
      </c>
      <c r="E56" s="254"/>
      <c r="F56" s="254"/>
      <c r="G56" s="64"/>
      <c r="H56" s="254" t="s">
        <v>37</v>
      </c>
      <c r="I56" s="254"/>
      <c r="J56" s="254"/>
    </row>
    <row r="57" spans="1:10" ht="22.5" customHeight="1">
      <c r="A57" s="2"/>
      <c r="B57" s="2"/>
      <c r="C57" s="65"/>
      <c r="D57" s="255" t="s">
        <v>118</v>
      </c>
      <c r="E57" s="255"/>
      <c r="F57" s="255"/>
      <c r="G57" s="43"/>
      <c r="H57" s="255" t="s">
        <v>118</v>
      </c>
      <c r="I57" s="255"/>
      <c r="J57" s="255"/>
    </row>
    <row r="58" spans="1:10" ht="22.5" customHeight="1">
      <c r="A58" s="60" t="s">
        <v>10</v>
      </c>
      <c r="B58" s="17" t="s">
        <v>1</v>
      </c>
      <c r="C58" s="65"/>
      <c r="D58" s="48">
        <v>2564</v>
      </c>
      <c r="E58" s="65"/>
      <c r="F58" s="48">
        <v>2563</v>
      </c>
      <c r="G58" s="43"/>
      <c r="H58" s="48">
        <v>2564</v>
      </c>
      <c r="I58" s="65"/>
      <c r="J58" s="48">
        <v>2563</v>
      </c>
    </row>
    <row r="59" spans="1:10" ht="22.5" customHeight="1">
      <c r="B59" s="17"/>
      <c r="C59" s="45"/>
      <c r="D59" s="210"/>
      <c r="E59" s="45"/>
      <c r="F59" s="210"/>
      <c r="G59" s="43"/>
      <c r="H59" s="210"/>
      <c r="I59" s="45"/>
      <c r="J59" s="210"/>
    </row>
    <row r="60" spans="1:10" ht="22.5" customHeight="1">
      <c r="A60" s="80" t="s">
        <v>11</v>
      </c>
      <c r="B60" s="17"/>
      <c r="C60" s="12"/>
      <c r="D60" s="36"/>
      <c r="E60" s="36"/>
      <c r="F60" s="36"/>
      <c r="G60" s="36"/>
      <c r="H60" s="36"/>
      <c r="I60" s="36"/>
      <c r="J60" s="36"/>
    </row>
    <row r="61" spans="1:10" ht="22.5" customHeight="1">
      <c r="A61" s="63" t="s">
        <v>50</v>
      </c>
      <c r="C61" s="71"/>
      <c r="D61" s="71"/>
      <c r="E61" s="71"/>
      <c r="F61" s="71"/>
      <c r="G61" s="71"/>
      <c r="H61" s="71"/>
      <c r="I61" s="71"/>
      <c r="J61" s="71"/>
    </row>
    <row r="62" spans="1:10" ht="22.5" customHeight="1">
      <c r="A62" s="37" t="s">
        <v>123</v>
      </c>
      <c r="B62" s="1">
        <v>18</v>
      </c>
      <c r="C62" s="12"/>
      <c r="D62" s="86">
        <v>70991804</v>
      </c>
      <c r="E62" s="12"/>
      <c r="F62" s="86">
        <v>63846345</v>
      </c>
      <c r="G62" s="12"/>
      <c r="H62" s="125">
        <v>0</v>
      </c>
      <c r="I62" s="12"/>
      <c r="J62" s="12">
        <v>5400000</v>
      </c>
    </row>
    <row r="63" spans="1:10" ht="22.5" customHeight="1">
      <c r="A63" s="37" t="s">
        <v>107</v>
      </c>
      <c r="B63" s="1">
        <v>18</v>
      </c>
      <c r="C63" s="12"/>
      <c r="D63" s="86">
        <v>17964321</v>
      </c>
      <c r="E63" s="12"/>
      <c r="F63" s="86">
        <v>38753567</v>
      </c>
      <c r="G63" s="12"/>
      <c r="H63" s="86">
        <v>8487944</v>
      </c>
      <c r="I63" s="12"/>
      <c r="J63" s="86">
        <v>18157729</v>
      </c>
    </row>
    <row r="64" spans="1:10" ht="22.5" customHeight="1">
      <c r="A64" s="63" t="s">
        <v>41</v>
      </c>
      <c r="B64" s="1">
        <v>20</v>
      </c>
      <c r="C64" s="12"/>
      <c r="D64" s="7">
        <v>44371714</v>
      </c>
      <c r="E64" s="12"/>
      <c r="F64" s="7">
        <v>32312422</v>
      </c>
      <c r="G64" s="12"/>
      <c r="H64" s="12">
        <v>1147644</v>
      </c>
      <c r="I64" s="12"/>
      <c r="J64" s="12">
        <v>1133099</v>
      </c>
    </row>
    <row r="65" spans="1:10" ht="22.5" customHeight="1">
      <c r="A65" s="63" t="s">
        <v>52</v>
      </c>
      <c r="C65" s="12"/>
      <c r="D65" s="10">
        <v>12234209</v>
      </c>
      <c r="E65" s="12"/>
      <c r="F65" s="10">
        <v>9333227</v>
      </c>
      <c r="G65" s="12"/>
      <c r="H65" s="12">
        <v>161986</v>
      </c>
      <c r="I65" s="12"/>
      <c r="J65" s="12">
        <v>159313</v>
      </c>
    </row>
    <row r="66" spans="1:10" ht="22.5" customHeight="1">
      <c r="A66" s="37" t="s">
        <v>197</v>
      </c>
      <c r="C66" s="12"/>
      <c r="E66" s="12"/>
      <c r="G66" s="12"/>
      <c r="H66" s="149"/>
      <c r="I66" s="12"/>
      <c r="J66" s="149"/>
    </row>
    <row r="67" spans="1:10" ht="22.5" customHeight="1">
      <c r="A67" s="37" t="s">
        <v>40</v>
      </c>
      <c r="B67" s="1">
        <v>18</v>
      </c>
      <c r="C67" s="12"/>
      <c r="D67" s="7">
        <v>39064753</v>
      </c>
      <c r="E67" s="12"/>
      <c r="F67" s="7">
        <v>37026783</v>
      </c>
      <c r="G67" s="12"/>
      <c r="H67" s="149">
        <v>12283186</v>
      </c>
      <c r="I67" s="12"/>
      <c r="J67" s="149">
        <v>8500000</v>
      </c>
    </row>
    <row r="68" spans="1:10" ht="22.5" customHeight="1">
      <c r="A68" s="37" t="s">
        <v>251</v>
      </c>
      <c r="C68" s="12"/>
      <c r="E68" s="12"/>
      <c r="G68" s="12"/>
      <c r="H68" s="149"/>
      <c r="I68" s="12"/>
      <c r="J68" s="149"/>
    </row>
    <row r="69" spans="1:10" ht="22.5" customHeight="1">
      <c r="A69" s="37" t="s">
        <v>250</v>
      </c>
      <c r="B69" s="1">
        <v>18</v>
      </c>
      <c r="C69" s="12"/>
      <c r="D69" s="7">
        <v>4439143</v>
      </c>
      <c r="E69" s="12"/>
      <c r="F69" s="7">
        <v>4172469</v>
      </c>
      <c r="G69" s="12"/>
      <c r="H69" s="149">
        <v>145712</v>
      </c>
      <c r="I69" s="12"/>
      <c r="J69" s="149">
        <v>217449</v>
      </c>
    </row>
    <row r="70" spans="1:10" ht="22.5" customHeight="1">
      <c r="A70" s="37" t="s">
        <v>265</v>
      </c>
      <c r="B70" s="1" t="s">
        <v>319</v>
      </c>
      <c r="C70" s="12"/>
      <c r="D70" s="125">
        <v>1456136</v>
      </c>
      <c r="E70" s="12"/>
      <c r="F70" s="7">
        <v>423443</v>
      </c>
      <c r="G70" s="12"/>
      <c r="H70" s="125">
        <v>0</v>
      </c>
      <c r="I70" s="12"/>
      <c r="J70" s="12">
        <v>13250742</v>
      </c>
    </row>
    <row r="71" spans="1:10" ht="22.5" customHeight="1">
      <c r="A71" s="73" t="s">
        <v>252</v>
      </c>
      <c r="C71" s="12"/>
      <c r="D71" s="7">
        <v>1726944</v>
      </c>
      <c r="E71" s="12"/>
      <c r="F71" s="7">
        <v>2946239</v>
      </c>
      <c r="G71" s="12"/>
      <c r="H71" s="125">
        <v>0</v>
      </c>
      <c r="I71" s="12"/>
      <c r="J71" s="125">
        <v>0</v>
      </c>
    </row>
    <row r="72" spans="1:10" ht="22.5" customHeight="1">
      <c r="A72" s="73" t="s">
        <v>281</v>
      </c>
      <c r="B72" s="1">
        <v>30</v>
      </c>
      <c r="C72" s="12"/>
      <c r="D72" s="7">
        <v>169135</v>
      </c>
      <c r="E72" s="12"/>
      <c r="F72" s="7">
        <v>669961</v>
      </c>
      <c r="G72" s="12"/>
      <c r="H72" s="125">
        <v>63952</v>
      </c>
      <c r="I72" s="12"/>
      <c r="J72" s="125">
        <v>60064</v>
      </c>
    </row>
    <row r="73" spans="1:10" ht="22.5" customHeight="1">
      <c r="A73" s="63" t="s">
        <v>12</v>
      </c>
      <c r="C73" s="12"/>
      <c r="D73" s="25">
        <v>11509815</v>
      </c>
      <c r="E73" s="12"/>
      <c r="F73" s="132">
        <v>14662309</v>
      </c>
      <c r="G73" s="12"/>
      <c r="H73" s="121">
        <v>1669245</v>
      </c>
      <c r="I73" s="12"/>
      <c r="J73" s="121">
        <v>1461571</v>
      </c>
    </row>
    <row r="74" spans="1:10" s="3" customFormat="1" ht="22.5" customHeight="1">
      <c r="A74" s="66" t="s">
        <v>13</v>
      </c>
      <c r="B74" s="11"/>
      <c r="C74" s="15"/>
      <c r="D74" s="200">
        <f>SUM(D62:D73)</f>
        <v>203927974</v>
      </c>
      <c r="E74" s="15"/>
      <c r="F74" s="68">
        <f>SUM(F62:F73)</f>
        <v>204146765</v>
      </c>
      <c r="G74" s="15"/>
      <c r="H74" s="200">
        <f>SUM(H62:H73)</f>
        <v>23959669</v>
      </c>
      <c r="I74" s="15"/>
      <c r="J74" s="68">
        <f>SUM(J62:J73)</f>
        <v>48339967</v>
      </c>
    </row>
    <row r="75" spans="1:10" ht="22.5" customHeight="1">
      <c r="C75" s="12"/>
      <c r="D75" s="12"/>
      <c r="E75" s="12"/>
      <c r="F75" s="12"/>
      <c r="G75" s="12"/>
      <c r="H75" s="12"/>
      <c r="I75" s="12"/>
      <c r="J75" s="12"/>
    </row>
    <row r="76" spans="1:10" ht="22.5" customHeight="1">
      <c r="A76" s="80" t="s">
        <v>124</v>
      </c>
      <c r="C76" s="12"/>
      <c r="D76" s="12"/>
      <c r="E76" s="12"/>
      <c r="F76" s="12"/>
      <c r="G76" s="12"/>
      <c r="H76" s="12"/>
      <c r="I76" s="12"/>
      <c r="J76" s="12"/>
    </row>
    <row r="77" spans="1:10" ht="22.5" customHeight="1">
      <c r="A77" s="63" t="s">
        <v>42</v>
      </c>
      <c r="B77" s="1">
        <v>18</v>
      </c>
      <c r="C77" s="12"/>
      <c r="D77" s="36">
        <v>301239870</v>
      </c>
      <c r="E77" s="36"/>
      <c r="F77" s="36">
        <v>244196279</v>
      </c>
      <c r="G77" s="36"/>
      <c r="H77" s="24">
        <v>113607461</v>
      </c>
      <c r="I77" s="36"/>
      <c r="J77" s="24">
        <v>95597523</v>
      </c>
    </row>
    <row r="78" spans="1:10" ht="22.5" customHeight="1">
      <c r="A78" s="73" t="s">
        <v>237</v>
      </c>
      <c r="B78" s="1">
        <v>18</v>
      </c>
      <c r="C78" s="12"/>
      <c r="D78" s="36">
        <v>29460702</v>
      </c>
      <c r="E78" s="36"/>
      <c r="F78" s="36">
        <v>27692379</v>
      </c>
      <c r="G78" s="36"/>
      <c r="H78" s="24">
        <v>225143</v>
      </c>
      <c r="I78" s="36"/>
      <c r="J78" s="24">
        <v>186429</v>
      </c>
    </row>
    <row r="79" spans="1:10" ht="22.5" customHeight="1">
      <c r="A79" s="63" t="s">
        <v>126</v>
      </c>
      <c r="B79" s="1">
        <v>27</v>
      </c>
      <c r="C79" s="36"/>
      <c r="D79" s="82">
        <v>8554061</v>
      </c>
      <c r="E79" s="36"/>
      <c r="F79" s="82">
        <v>8962390</v>
      </c>
      <c r="G79" s="36"/>
      <c r="H79" s="125">
        <v>0</v>
      </c>
      <c r="I79" s="83"/>
      <c r="J79" s="125">
        <v>0</v>
      </c>
    </row>
    <row r="80" spans="1:10" ht="22.5" customHeight="1">
      <c r="A80" s="37" t="s">
        <v>189</v>
      </c>
      <c r="B80" s="1">
        <v>21</v>
      </c>
      <c r="C80" s="36"/>
      <c r="D80" s="36">
        <v>9556316</v>
      </c>
      <c r="E80" s="36"/>
      <c r="F80" s="36">
        <v>10553012</v>
      </c>
      <c r="G80" s="36"/>
      <c r="H80" s="125">
        <v>2703958</v>
      </c>
      <c r="I80" s="36"/>
      <c r="J80" s="125">
        <v>2977226</v>
      </c>
    </row>
    <row r="81" spans="1:10" ht="22.5" customHeight="1">
      <c r="A81" s="63" t="s">
        <v>125</v>
      </c>
      <c r="C81" s="36"/>
      <c r="D81" s="39">
        <v>2574360</v>
      </c>
      <c r="E81" s="36"/>
      <c r="F81" s="39">
        <v>2469627</v>
      </c>
      <c r="G81" s="36"/>
      <c r="H81" s="125">
        <v>0</v>
      </c>
      <c r="I81" s="24"/>
      <c r="J81" s="125">
        <v>0</v>
      </c>
    </row>
    <row r="82" spans="1:10" ht="22.5" customHeight="1">
      <c r="A82" s="73" t="s">
        <v>282</v>
      </c>
      <c r="B82" s="1">
        <v>30</v>
      </c>
      <c r="C82" s="36"/>
      <c r="D82" s="145">
        <v>230483</v>
      </c>
      <c r="E82" s="36"/>
      <c r="F82" s="145">
        <v>1520065</v>
      </c>
      <c r="G82" s="36"/>
      <c r="H82" s="121">
        <v>0</v>
      </c>
      <c r="I82" s="24"/>
      <c r="J82" s="121">
        <v>248939</v>
      </c>
    </row>
    <row r="83" spans="1:10" s="3" customFormat="1" ht="22.5" customHeight="1">
      <c r="A83" s="66" t="s">
        <v>14</v>
      </c>
      <c r="B83" s="11"/>
      <c r="C83" s="15"/>
      <c r="D83" s="200">
        <f>SUM(D77:D82)</f>
        <v>351615792</v>
      </c>
      <c r="E83" s="15"/>
      <c r="F83" s="57">
        <f>SUM(F77:F82)</f>
        <v>295393752</v>
      </c>
      <c r="G83" s="15"/>
      <c r="H83" s="202">
        <f>SUM(H77:H82)</f>
        <v>116536562</v>
      </c>
      <c r="I83" s="23"/>
      <c r="J83" s="57">
        <f>SUM(J77:J82)</f>
        <v>99010117</v>
      </c>
    </row>
    <row r="84" spans="1:10" s="3" customFormat="1" ht="22.5" customHeight="1">
      <c r="A84" s="66"/>
      <c r="B84" s="11"/>
      <c r="C84" s="15"/>
      <c r="D84" s="15"/>
      <c r="E84" s="15"/>
      <c r="F84" s="15"/>
      <c r="G84" s="15"/>
      <c r="H84" s="15"/>
      <c r="I84" s="15"/>
      <c r="J84" s="15"/>
    </row>
    <row r="85" spans="1:10" s="3" customFormat="1" ht="22.5" customHeight="1">
      <c r="A85" s="66" t="s">
        <v>15</v>
      </c>
      <c r="B85" s="11"/>
      <c r="C85" s="15"/>
      <c r="D85" s="200">
        <f>SUM(D74,D83)</f>
        <v>555543766</v>
      </c>
      <c r="E85" s="15"/>
      <c r="F85" s="200">
        <f>SUM(F74,F83)</f>
        <v>499540517</v>
      </c>
      <c r="G85" s="15"/>
      <c r="H85" s="200">
        <f>SUM(H74,H83)</f>
        <v>140496231</v>
      </c>
      <c r="I85" s="15"/>
      <c r="J85" s="200">
        <f>SUM(J74,J83)</f>
        <v>147350084</v>
      </c>
    </row>
    <row r="86" spans="1:10" ht="22.5" customHeight="1">
      <c r="A86" s="60" t="s">
        <v>38</v>
      </c>
      <c r="B86" s="61"/>
      <c r="C86" s="62"/>
      <c r="D86" s="62"/>
      <c r="E86" s="62"/>
      <c r="F86" s="62"/>
      <c r="G86" s="62"/>
      <c r="H86" s="62"/>
      <c r="I86" s="62"/>
      <c r="J86" s="62"/>
    </row>
    <row r="87" spans="1:10" ht="22.5" customHeight="1">
      <c r="A87" s="60" t="s">
        <v>79</v>
      </c>
      <c r="B87" s="61"/>
      <c r="C87" s="62"/>
      <c r="D87" s="62"/>
      <c r="E87" s="62"/>
      <c r="F87" s="62"/>
      <c r="G87" s="62"/>
      <c r="H87" s="62"/>
      <c r="I87" s="62"/>
      <c r="J87" s="62"/>
    </row>
    <row r="88" spans="1:10" ht="22.5" customHeight="1">
      <c r="A88" s="66"/>
      <c r="J88" s="78" t="s">
        <v>76</v>
      </c>
    </row>
    <row r="89" spans="1:10" ht="22.5" customHeight="1">
      <c r="B89" s="17"/>
      <c r="C89" s="17"/>
      <c r="D89" s="254" t="s">
        <v>39</v>
      </c>
      <c r="E89" s="254"/>
      <c r="F89" s="254"/>
      <c r="G89" s="64"/>
      <c r="H89" s="254" t="s">
        <v>37</v>
      </c>
      <c r="I89" s="254"/>
      <c r="J89" s="254"/>
    </row>
    <row r="90" spans="1:10" ht="22.5" customHeight="1">
      <c r="A90" s="2"/>
      <c r="B90" s="2"/>
      <c r="C90" s="65"/>
      <c r="D90" s="255" t="s">
        <v>118</v>
      </c>
      <c r="E90" s="255"/>
      <c r="F90" s="255"/>
      <c r="G90" s="43"/>
      <c r="H90" s="255" t="s">
        <v>118</v>
      </c>
      <c r="I90" s="255"/>
      <c r="J90" s="255"/>
    </row>
    <row r="91" spans="1:10" ht="22.5" customHeight="1">
      <c r="A91" s="60" t="s">
        <v>127</v>
      </c>
      <c r="B91" s="17" t="s">
        <v>1</v>
      </c>
      <c r="C91" s="65"/>
      <c r="D91" s="48">
        <v>2564</v>
      </c>
      <c r="E91" s="65"/>
      <c r="F91" s="48">
        <v>2563</v>
      </c>
      <c r="G91" s="43"/>
      <c r="H91" s="48">
        <v>2564</v>
      </c>
      <c r="I91" s="65"/>
      <c r="J91" s="48">
        <v>2563</v>
      </c>
    </row>
    <row r="92" spans="1:10" ht="22.5" customHeight="1">
      <c r="B92" s="17"/>
      <c r="D92" s="210"/>
      <c r="E92" s="45"/>
      <c r="F92" s="210"/>
      <c r="G92" s="43"/>
      <c r="H92" s="210"/>
      <c r="I92" s="45"/>
      <c r="J92" s="210"/>
    </row>
    <row r="93" spans="1:10" ht="22.5" customHeight="1">
      <c r="A93" s="80" t="s">
        <v>16</v>
      </c>
      <c r="B93" s="17"/>
      <c r="C93" s="71"/>
      <c r="D93" s="87"/>
      <c r="E93" s="87"/>
      <c r="F93" s="87"/>
      <c r="G93" s="87"/>
      <c r="H93" s="87"/>
      <c r="I93" s="87"/>
      <c r="J93" s="87"/>
    </row>
    <row r="94" spans="1:10" ht="22.5" customHeight="1">
      <c r="A94" s="88" t="s">
        <v>17</v>
      </c>
      <c r="B94" s="17"/>
      <c r="C94" s="87"/>
      <c r="D94" s="87"/>
      <c r="E94" s="87"/>
      <c r="F94" s="87"/>
      <c r="G94" s="87"/>
      <c r="H94" s="87"/>
      <c r="I94" s="87"/>
      <c r="J94" s="87"/>
    </row>
    <row r="95" spans="1:10" ht="22.5" customHeight="1" thickBot="1">
      <c r="A95" s="37" t="s">
        <v>268</v>
      </c>
      <c r="B95" s="17"/>
      <c r="C95" s="36"/>
      <c r="D95" s="89">
        <v>9291530</v>
      </c>
      <c r="E95" s="36"/>
      <c r="F95" s="89">
        <v>9291530</v>
      </c>
      <c r="G95" s="36"/>
      <c r="H95" s="72">
        <v>9291530</v>
      </c>
      <c r="I95" s="36"/>
      <c r="J95" s="72">
        <v>9291530</v>
      </c>
    </row>
    <row r="96" spans="1:10" ht="22.5" customHeight="1" thickTop="1">
      <c r="A96" s="155" t="s">
        <v>253</v>
      </c>
      <c r="B96" s="17"/>
      <c r="C96" s="36"/>
      <c r="D96" s="7"/>
      <c r="E96" s="36"/>
      <c r="F96" s="7"/>
      <c r="G96" s="36"/>
      <c r="H96" s="10"/>
      <c r="I96" s="36"/>
      <c r="J96" s="10"/>
    </row>
    <row r="97" spans="1:10" ht="22.5" customHeight="1">
      <c r="A97" s="165" t="s">
        <v>254</v>
      </c>
      <c r="B97" s="17"/>
      <c r="C97" s="36"/>
      <c r="D97" s="7">
        <v>8611242</v>
      </c>
      <c r="E97" s="36"/>
      <c r="F97" s="7">
        <v>8611242</v>
      </c>
      <c r="G97" s="36"/>
      <c r="H97" s="10">
        <v>8611242</v>
      </c>
      <c r="I97" s="36"/>
      <c r="J97" s="10">
        <v>8611242</v>
      </c>
    </row>
    <row r="98" spans="1:10" ht="22.5" customHeight="1">
      <c r="A98" s="88" t="s">
        <v>59</v>
      </c>
      <c r="C98" s="90"/>
      <c r="D98" s="91"/>
      <c r="E98" s="90"/>
      <c r="F98" s="91"/>
      <c r="G98" s="90"/>
      <c r="H98" s="90"/>
      <c r="I98" s="90"/>
      <c r="J98" s="90"/>
    </row>
    <row r="99" spans="1:10" ht="22.5" customHeight="1">
      <c r="A99" s="63" t="s">
        <v>128</v>
      </c>
      <c r="B99" s="17">
        <v>22</v>
      </c>
      <c r="C99" s="36"/>
      <c r="D99" s="86">
        <v>57298909</v>
      </c>
      <c r="E99" s="36"/>
      <c r="F99" s="86">
        <v>57298909</v>
      </c>
      <c r="G99" s="36"/>
      <c r="H99" s="7">
        <v>56408882</v>
      </c>
      <c r="I99" s="36"/>
      <c r="J99" s="7">
        <v>56408882</v>
      </c>
    </row>
    <row r="100" spans="1:10" ht="22.5" customHeight="1">
      <c r="A100" s="37" t="s">
        <v>108</v>
      </c>
      <c r="B100" s="17"/>
      <c r="C100" s="36"/>
      <c r="D100" s="86">
        <v>3582872</v>
      </c>
      <c r="E100" s="36"/>
      <c r="F100" s="86">
        <v>3470021</v>
      </c>
      <c r="G100" s="36"/>
      <c r="H100" s="10">
        <v>3470021</v>
      </c>
      <c r="I100" s="36"/>
      <c r="J100" s="10">
        <v>3470021</v>
      </c>
    </row>
    <row r="101" spans="1:10" ht="22.5" customHeight="1">
      <c r="A101" s="37" t="s">
        <v>191</v>
      </c>
      <c r="B101" s="17"/>
      <c r="C101" s="36"/>
      <c r="D101" s="86"/>
      <c r="E101" s="36"/>
      <c r="F101" s="86"/>
      <c r="G101" s="36"/>
      <c r="H101" s="36"/>
      <c r="I101" s="36"/>
      <c r="J101" s="36"/>
    </row>
    <row r="102" spans="1:10" ht="22.5" customHeight="1">
      <c r="A102" s="37" t="s">
        <v>190</v>
      </c>
      <c r="B102" s="17">
        <v>22</v>
      </c>
      <c r="C102" s="36"/>
      <c r="D102" s="86">
        <v>5458941</v>
      </c>
      <c r="E102" s="36"/>
      <c r="F102" s="86">
        <v>4809941</v>
      </c>
      <c r="G102" s="36"/>
      <c r="H102" s="125">
        <v>0</v>
      </c>
      <c r="I102" s="90"/>
      <c r="J102" s="125">
        <v>0</v>
      </c>
    </row>
    <row r="103" spans="1:10" ht="22.5" customHeight="1">
      <c r="A103" s="37" t="s">
        <v>109</v>
      </c>
      <c r="B103" s="17"/>
      <c r="C103" s="36"/>
      <c r="D103" s="86"/>
      <c r="E103" s="36"/>
      <c r="F103" s="86"/>
      <c r="G103" s="36"/>
      <c r="H103" s="36"/>
      <c r="I103" s="36"/>
      <c r="J103" s="36"/>
    </row>
    <row r="104" spans="1:10" ht="22.5" customHeight="1">
      <c r="A104" s="37" t="s">
        <v>110</v>
      </c>
      <c r="B104" s="17">
        <v>22</v>
      </c>
      <c r="C104" s="36"/>
      <c r="D104" s="90">
        <v>-9917</v>
      </c>
      <c r="E104" s="36"/>
      <c r="F104" s="90">
        <v>-5159</v>
      </c>
      <c r="G104" s="36"/>
      <c r="H104" s="10">
        <v>490423</v>
      </c>
      <c r="I104" s="36"/>
      <c r="J104" s="10">
        <v>490423</v>
      </c>
    </row>
    <row r="105" spans="1:10" ht="22.5" customHeight="1">
      <c r="A105" s="88" t="s">
        <v>43</v>
      </c>
      <c r="B105" s="17"/>
      <c r="C105" s="36"/>
      <c r="D105" s="86"/>
      <c r="E105" s="36"/>
      <c r="F105" s="86"/>
      <c r="G105" s="36"/>
      <c r="H105" s="36"/>
      <c r="I105" s="36"/>
      <c r="J105" s="36"/>
    </row>
    <row r="106" spans="1:10" ht="22.5" customHeight="1">
      <c r="A106" s="88" t="s">
        <v>129</v>
      </c>
      <c r="B106" s="1">
        <v>22</v>
      </c>
      <c r="C106" s="36"/>
      <c r="D106" s="86"/>
      <c r="E106" s="36"/>
      <c r="F106" s="86"/>
      <c r="G106" s="36"/>
      <c r="H106" s="36"/>
      <c r="I106" s="36"/>
      <c r="J106" s="36"/>
    </row>
    <row r="107" spans="1:10" ht="22.5" customHeight="1">
      <c r="A107" s="88" t="s">
        <v>130</v>
      </c>
      <c r="B107" s="17"/>
      <c r="C107" s="36"/>
      <c r="D107" s="7">
        <v>929166</v>
      </c>
      <c r="E107" s="36"/>
      <c r="F107" s="7">
        <v>929166</v>
      </c>
      <c r="G107" s="36"/>
      <c r="H107" s="7">
        <v>929166</v>
      </c>
      <c r="I107" s="36"/>
      <c r="J107" s="7">
        <v>929166</v>
      </c>
    </row>
    <row r="108" spans="1:10" ht="22.5" customHeight="1">
      <c r="A108" s="88" t="s">
        <v>131</v>
      </c>
      <c r="B108" s="17"/>
      <c r="C108" s="36"/>
      <c r="D108" s="86">
        <v>125248813</v>
      </c>
      <c r="E108" s="36"/>
      <c r="F108" s="86">
        <v>119893131</v>
      </c>
      <c r="G108" s="36"/>
      <c r="H108" s="24">
        <v>47436065</v>
      </c>
      <c r="I108" s="36"/>
      <c r="J108" s="24">
        <v>54224986</v>
      </c>
    </row>
    <row r="109" spans="1:10" ht="22.5" customHeight="1">
      <c r="A109" s="73" t="s">
        <v>255</v>
      </c>
      <c r="B109" s="1">
        <v>19</v>
      </c>
      <c r="C109" s="90"/>
      <c r="D109" s="147">
        <v>-10332356</v>
      </c>
      <c r="E109" s="90"/>
      <c r="F109" s="147">
        <v>-8997459</v>
      </c>
      <c r="G109" s="90"/>
      <c r="H109" s="125">
        <v>-6244707</v>
      </c>
      <c r="I109" s="90"/>
      <c r="J109" s="125">
        <v>-6088210</v>
      </c>
    </row>
    <row r="110" spans="1:10" ht="22.5" customHeight="1">
      <c r="A110" s="40" t="s">
        <v>82</v>
      </c>
      <c r="B110" s="17">
        <v>22</v>
      </c>
      <c r="C110" s="36"/>
      <c r="D110" s="25">
        <v>9279320</v>
      </c>
      <c r="E110" s="36"/>
      <c r="F110" s="25">
        <v>-9073005</v>
      </c>
      <c r="G110" s="36"/>
      <c r="H110" s="13">
        <v>5522711</v>
      </c>
      <c r="I110" s="36"/>
      <c r="J110" s="13">
        <v>5409682</v>
      </c>
    </row>
    <row r="111" spans="1:10" s="3" customFormat="1" ht="22.5" customHeight="1">
      <c r="A111" s="66" t="s">
        <v>84</v>
      </c>
      <c r="B111" s="11"/>
      <c r="C111" s="15"/>
      <c r="D111" s="204">
        <f>SUM(D96:D110)</f>
        <v>200066990</v>
      </c>
      <c r="E111" s="15"/>
      <c r="F111" s="15">
        <f>SUM(F96:F110)</f>
        <v>176936787</v>
      </c>
      <c r="G111" s="15"/>
      <c r="H111" s="8">
        <f>SUM(H96:H110)</f>
        <v>116623803</v>
      </c>
      <c r="I111" s="15"/>
      <c r="J111" s="15">
        <f>SUM(J96:J110)</f>
        <v>123456192</v>
      </c>
    </row>
    <row r="112" spans="1:10" s="53" customFormat="1" ht="22.5" customHeight="1">
      <c r="A112" s="73" t="s">
        <v>154</v>
      </c>
      <c r="B112" s="1">
        <v>23</v>
      </c>
      <c r="C112" s="67"/>
      <c r="D112" s="205">
        <v>15000000</v>
      </c>
      <c r="E112" s="67"/>
      <c r="F112" s="130">
        <v>15000000</v>
      </c>
      <c r="G112" s="67"/>
      <c r="H112" s="130">
        <v>15000000</v>
      </c>
      <c r="I112" s="67"/>
      <c r="J112" s="130">
        <v>15000000</v>
      </c>
    </row>
    <row r="113" spans="1:10" s="3" customFormat="1" ht="22.5" customHeight="1">
      <c r="A113" s="66" t="s">
        <v>192</v>
      </c>
      <c r="B113" s="11"/>
      <c r="C113" s="15"/>
      <c r="D113" s="8">
        <f>SUM(D111:D112)</f>
        <v>215066990</v>
      </c>
      <c r="E113" s="15"/>
      <c r="F113" s="15">
        <f>SUM(F111:F112)</f>
        <v>191936787</v>
      </c>
      <c r="G113" s="15"/>
      <c r="H113" s="8">
        <f>SUM(H111:H112)</f>
        <v>131623803</v>
      </c>
      <c r="I113" s="15"/>
      <c r="J113" s="15">
        <f>SUM(J111:J112)</f>
        <v>138456192</v>
      </c>
    </row>
    <row r="114" spans="1:10" ht="22.5" customHeight="1">
      <c r="A114" s="63" t="s">
        <v>97</v>
      </c>
      <c r="B114" s="1">
        <v>11</v>
      </c>
      <c r="C114" s="36"/>
      <c r="D114" s="25">
        <v>72069864</v>
      </c>
      <c r="E114" s="36"/>
      <c r="F114" s="25">
        <v>70241781</v>
      </c>
      <c r="G114" s="36"/>
      <c r="H114" s="121">
        <v>0</v>
      </c>
      <c r="I114" s="12"/>
      <c r="J114" s="121">
        <v>0</v>
      </c>
    </row>
    <row r="115" spans="1:10" s="3" customFormat="1" ht="22.5" customHeight="1">
      <c r="A115" s="66" t="s">
        <v>18</v>
      </c>
      <c r="B115" s="1"/>
      <c r="C115" s="52"/>
      <c r="D115" s="200">
        <f>SUM(D113:D114)</f>
        <v>287136854</v>
      </c>
      <c r="E115" s="52"/>
      <c r="F115" s="68">
        <f>SUM(F113:F114)</f>
        <v>262178568</v>
      </c>
      <c r="G115" s="52"/>
      <c r="H115" s="200">
        <f>SUM(H113:H114)</f>
        <v>131623803</v>
      </c>
      <c r="I115" s="52"/>
      <c r="J115" s="68">
        <f>SUM(J113:J114)</f>
        <v>138456192</v>
      </c>
    </row>
    <row r="116" spans="1:10" ht="22.5" customHeight="1">
      <c r="A116" s="66"/>
      <c r="C116" s="12"/>
      <c r="D116" s="18"/>
      <c r="E116" s="12"/>
      <c r="F116" s="12"/>
      <c r="G116" s="12"/>
      <c r="H116" s="12"/>
      <c r="I116" s="12"/>
      <c r="J116" s="12"/>
    </row>
    <row r="117" spans="1:10" ht="22.5" customHeight="1" thickBot="1">
      <c r="A117" s="66" t="s">
        <v>19</v>
      </c>
      <c r="C117" s="15"/>
      <c r="D117" s="201">
        <f>D85+D115</f>
        <v>842680620</v>
      </c>
      <c r="E117" s="15"/>
      <c r="F117" s="201">
        <f>F85+F115</f>
        <v>761719085</v>
      </c>
      <c r="G117" s="15"/>
      <c r="H117" s="201">
        <f>H85+H115</f>
        <v>272120034</v>
      </c>
      <c r="I117" s="15"/>
      <c r="J117" s="201">
        <f>J85+J115</f>
        <v>285806276</v>
      </c>
    </row>
    <row r="118" spans="1:10" ht="22.5" customHeight="1" thickTop="1"/>
  </sheetData>
  <mergeCells count="16">
    <mergeCell ref="D90:F90"/>
    <mergeCell ref="H90:J90"/>
    <mergeCell ref="D57:F57"/>
    <mergeCell ref="H57:J57"/>
    <mergeCell ref="D5:F5"/>
    <mergeCell ref="H5:J5"/>
    <mergeCell ref="D31:F31"/>
    <mergeCell ref="H31:J31"/>
    <mergeCell ref="D89:F89"/>
    <mergeCell ref="H89:J89"/>
    <mergeCell ref="D4:F4"/>
    <mergeCell ref="H4:J4"/>
    <mergeCell ref="D30:F30"/>
    <mergeCell ref="H30:J30"/>
    <mergeCell ref="D56:F56"/>
    <mergeCell ref="H56:J56"/>
  </mergeCells>
  <pageMargins left="0.8" right="0.8" top="0.48" bottom="0.5" header="0.5" footer="0.5"/>
  <pageSetup paperSize="9" scale="88" firstPageNumber="8" fitToHeight="0" orientation="portrait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  <rowBreaks count="3" manualBreakCount="3">
    <brk id="26" max="9" man="1"/>
    <brk id="52" max="9" man="1"/>
    <brk id="85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9"/>
  <sheetViews>
    <sheetView view="pageBreakPreview" topLeftCell="A7" zoomScaleNormal="100" zoomScaleSheetLayoutView="100" workbookViewId="0">
      <selection activeCell="B3" sqref="B3"/>
    </sheetView>
  </sheetViews>
  <sheetFormatPr defaultColWidth="9.09765625" defaultRowHeight="22.5" customHeight="1"/>
  <cols>
    <col min="1" max="1" width="45.5" style="63" customWidth="1"/>
    <col min="2" max="2" width="10.59765625" style="1" customWidth="1"/>
    <col min="3" max="3" width="1.09765625" style="2" customWidth="1"/>
    <col min="4" max="4" width="13" style="2" bestFit="1" customWidth="1"/>
    <col min="5" max="5" width="0.8984375" style="2" customWidth="1"/>
    <col min="6" max="6" width="13" style="2" bestFit="1" customWidth="1"/>
    <col min="7" max="7" width="0.8984375" style="2" customWidth="1"/>
    <col min="8" max="8" width="12.3984375" style="2" bestFit="1" customWidth="1"/>
    <col min="9" max="9" width="1.3984375" style="2" customWidth="1"/>
    <col min="10" max="10" width="12.8984375" style="2" customWidth="1"/>
    <col min="11" max="16384" width="9.09765625" style="2"/>
  </cols>
  <sheetData>
    <row r="1" spans="1:10" ht="22.5" customHeight="1">
      <c r="A1" s="60" t="s">
        <v>38</v>
      </c>
      <c r="B1" s="61"/>
      <c r="C1" s="62"/>
      <c r="D1" s="62"/>
      <c r="E1" s="62"/>
      <c r="F1" s="62"/>
      <c r="G1" s="62"/>
      <c r="H1" s="258"/>
      <c r="I1" s="258"/>
      <c r="J1" s="258"/>
    </row>
    <row r="2" spans="1:10" ht="22.5" customHeight="1">
      <c r="A2" s="60" t="s">
        <v>32</v>
      </c>
      <c r="B2" s="61"/>
      <c r="C2" s="62"/>
      <c r="D2" s="62"/>
      <c r="E2" s="62"/>
      <c r="F2" s="62"/>
      <c r="G2" s="62"/>
      <c r="H2" s="258"/>
      <c r="I2" s="258"/>
      <c r="J2" s="258"/>
    </row>
    <row r="3" spans="1:10" ht="22.5" customHeight="1">
      <c r="A3" s="60"/>
      <c r="B3" s="5"/>
      <c r="C3" s="62"/>
      <c r="D3" s="62"/>
      <c r="E3" s="62"/>
      <c r="F3" s="62"/>
      <c r="G3" s="62"/>
      <c r="H3" s="62"/>
      <c r="I3" s="62"/>
      <c r="J3" s="42" t="s">
        <v>76</v>
      </c>
    </row>
    <row r="4" spans="1:10" ht="22.5" customHeight="1">
      <c r="A4" s="60"/>
      <c r="B4" s="17"/>
      <c r="C4" s="17"/>
      <c r="D4" s="254" t="s">
        <v>39</v>
      </c>
      <c r="E4" s="254"/>
      <c r="F4" s="254"/>
      <c r="G4" s="64"/>
      <c r="H4" s="254" t="s">
        <v>37</v>
      </c>
      <c r="I4" s="254"/>
      <c r="J4" s="254"/>
    </row>
    <row r="5" spans="1:10" ht="26.25" customHeight="1">
      <c r="A5" s="60"/>
      <c r="B5" s="17"/>
      <c r="C5" s="17"/>
      <c r="D5" s="259" t="s">
        <v>141</v>
      </c>
      <c r="E5" s="256"/>
      <c r="F5" s="256"/>
      <c r="G5" s="76"/>
      <c r="H5" s="259" t="s">
        <v>141</v>
      </c>
      <c r="I5" s="256"/>
      <c r="J5" s="256"/>
    </row>
    <row r="6" spans="1:10" ht="22.5" customHeight="1">
      <c r="A6" s="60"/>
      <c r="B6" s="17"/>
      <c r="C6" s="17"/>
      <c r="D6" s="260" t="s">
        <v>112</v>
      </c>
      <c r="E6" s="261"/>
      <c r="F6" s="261"/>
      <c r="G6" s="211"/>
      <c r="H6" s="260" t="s">
        <v>112</v>
      </c>
      <c r="I6" s="261"/>
      <c r="J6" s="261"/>
    </row>
    <row r="7" spans="1:10" ht="22.5" customHeight="1">
      <c r="A7" s="60"/>
      <c r="B7" s="17" t="s">
        <v>1</v>
      </c>
      <c r="C7" s="65"/>
      <c r="D7" s="48">
        <v>2564</v>
      </c>
      <c r="E7" s="65"/>
      <c r="F7" s="48">
        <v>2563</v>
      </c>
      <c r="G7" s="43"/>
      <c r="H7" s="48">
        <v>2564</v>
      </c>
      <c r="I7" s="65"/>
      <c r="J7" s="48">
        <v>2563</v>
      </c>
    </row>
    <row r="8" spans="1:10" ht="22.5" customHeight="1">
      <c r="A8" s="80" t="s">
        <v>132</v>
      </c>
      <c r="B8" s="1">
        <v>6</v>
      </c>
      <c r="C8" s="12"/>
      <c r="D8" s="36"/>
      <c r="E8" s="36"/>
      <c r="F8" s="36"/>
      <c r="G8" s="36"/>
      <c r="H8" s="36"/>
      <c r="I8" s="36"/>
      <c r="J8" s="36"/>
    </row>
    <row r="9" spans="1:10" ht="22.5" customHeight="1">
      <c r="A9" s="63" t="s">
        <v>53</v>
      </c>
      <c r="B9" s="1">
        <v>24</v>
      </c>
      <c r="C9" s="12"/>
      <c r="D9" s="71">
        <v>512704447</v>
      </c>
      <c r="E9" s="12"/>
      <c r="F9" s="71">
        <v>589712922</v>
      </c>
      <c r="G9" s="12"/>
      <c r="H9" s="12">
        <v>27053990</v>
      </c>
      <c r="I9" s="12"/>
      <c r="J9" s="12">
        <v>25521284</v>
      </c>
    </row>
    <row r="10" spans="1:10" ht="22.5" customHeight="1">
      <c r="A10" s="37" t="s">
        <v>75</v>
      </c>
      <c r="B10" s="1" t="s">
        <v>320</v>
      </c>
      <c r="C10" s="92"/>
      <c r="D10" s="10">
        <v>2387910</v>
      </c>
      <c r="E10" s="92"/>
      <c r="F10" s="10">
        <v>1575478</v>
      </c>
      <c r="G10" s="12"/>
      <c r="H10" s="69">
        <v>431974</v>
      </c>
      <c r="I10" s="12"/>
      <c r="J10" s="69">
        <v>882216</v>
      </c>
    </row>
    <row r="11" spans="1:10" ht="22.5" customHeight="1">
      <c r="A11" s="37" t="s">
        <v>238</v>
      </c>
      <c r="C11" s="12"/>
      <c r="D11" s="71">
        <v>743036</v>
      </c>
      <c r="E11" s="12"/>
      <c r="F11" s="71">
        <v>770486</v>
      </c>
      <c r="G11" s="12"/>
      <c r="H11" s="7">
        <v>875103</v>
      </c>
      <c r="I11" s="12"/>
      <c r="J11" s="7">
        <v>1633701</v>
      </c>
    </row>
    <row r="12" spans="1:10" ht="22.5" customHeight="1">
      <c r="A12" s="37" t="s">
        <v>47</v>
      </c>
      <c r="C12" s="12"/>
      <c r="D12" s="71">
        <v>64008</v>
      </c>
      <c r="E12" s="12"/>
      <c r="F12" s="71">
        <v>118005</v>
      </c>
      <c r="G12" s="12"/>
      <c r="H12" s="7">
        <v>5673362</v>
      </c>
      <c r="I12" s="12"/>
      <c r="J12" s="7">
        <v>11642699</v>
      </c>
    </row>
    <row r="13" spans="1:10" ht="22.5" customHeight="1">
      <c r="A13" s="37" t="s">
        <v>239</v>
      </c>
      <c r="C13" s="12"/>
      <c r="D13" s="71">
        <v>651140</v>
      </c>
      <c r="E13" s="12"/>
      <c r="F13" s="71">
        <v>993983</v>
      </c>
      <c r="G13" s="12"/>
      <c r="H13" s="7">
        <v>81143</v>
      </c>
      <c r="I13" s="12"/>
      <c r="J13" s="7">
        <v>308017</v>
      </c>
    </row>
    <row r="14" spans="1:10" ht="22" customHeight="1">
      <c r="A14" s="73" t="s">
        <v>266</v>
      </c>
      <c r="C14" s="92"/>
      <c r="D14" s="69">
        <v>0</v>
      </c>
      <c r="E14" s="12"/>
      <c r="F14" s="69">
        <v>11198660</v>
      </c>
      <c r="G14" s="12"/>
      <c r="H14" s="69">
        <v>0</v>
      </c>
      <c r="I14" s="12"/>
      <c r="J14" s="69">
        <v>0</v>
      </c>
    </row>
    <row r="15" spans="1:10" ht="22" customHeight="1">
      <c r="A15" s="73" t="s">
        <v>200</v>
      </c>
      <c r="C15" s="92"/>
      <c r="D15" s="69"/>
      <c r="E15" s="12"/>
      <c r="F15" s="69"/>
      <c r="G15" s="12"/>
      <c r="H15" s="69"/>
      <c r="I15" s="12"/>
      <c r="J15" s="69"/>
    </row>
    <row r="16" spans="1:10" ht="22" customHeight="1">
      <c r="A16" s="37" t="s">
        <v>241</v>
      </c>
      <c r="B16" s="1" t="s">
        <v>349</v>
      </c>
      <c r="C16" s="92"/>
      <c r="D16" s="69">
        <v>486831</v>
      </c>
      <c r="E16" s="12"/>
      <c r="F16" s="69">
        <v>0</v>
      </c>
      <c r="G16" s="12"/>
      <c r="H16" s="69">
        <v>0</v>
      </c>
      <c r="I16" s="12"/>
      <c r="J16" s="69">
        <v>0</v>
      </c>
    </row>
    <row r="17" spans="1:10" ht="22" customHeight="1">
      <c r="A17" s="37" t="s">
        <v>348</v>
      </c>
      <c r="B17" s="1">
        <v>12</v>
      </c>
      <c r="C17" s="92"/>
      <c r="D17" s="69">
        <v>7849399</v>
      </c>
      <c r="E17" s="12"/>
      <c r="F17" s="69">
        <v>0</v>
      </c>
      <c r="G17" s="12"/>
      <c r="H17" s="69">
        <v>0</v>
      </c>
      <c r="I17" s="12"/>
      <c r="J17" s="69">
        <v>0</v>
      </c>
    </row>
    <row r="18" spans="1:10" ht="22.5" customHeight="1">
      <c r="A18" s="63" t="s">
        <v>21</v>
      </c>
      <c r="C18" s="12"/>
      <c r="D18" s="71">
        <v>4072906</v>
      </c>
      <c r="E18" s="12"/>
      <c r="F18" s="71">
        <v>3415700</v>
      </c>
      <c r="G18" s="12"/>
      <c r="H18" s="93">
        <v>188072</v>
      </c>
      <c r="I18" s="12"/>
      <c r="J18" s="93">
        <v>68089</v>
      </c>
    </row>
    <row r="19" spans="1:10" ht="22.5" customHeight="1">
      <c r="A19" s="66" t="s">
        <v>22</v>
      </c>
      <c r="B19" s="11"/>
      <c r="C19" s="15"/>
      <c r="D19" s="84">
        <f>SUM(D9:D18)</f>
        <v>528959677</v>
      </c>
      <c r="E19" s="15"/>
      <c r="F19" s="84">
        <f>SUM(F9:F18)</f>
        <v>607785234</v>
      </c>
      <c r="G19" s="15"/>
      <c r="H19" s="84">
        <f>SUM(H9:H18)</f>
        <v>34303644</v>
      </c>
      <c r="I19" s="15"/>
      <c r="J19" s="84">
        <f>SUM(J9:J18)</f>
        <v>40056006</v>
      </c>
    </row>
    <row r="20" spans="1:10" ht="21.5">
      <c r="A20" s="257"/>
      <c r="B20" s="257"/>
      <c r="C20" s="12"/>
      <c r="D20" s="12"/>
      <c r="E20" s="12"/>
      <c r="F20" s="12"/>
      <c r="G20" s="12"/>
      <c r="H20" s="12"/>
      <c r="I20" s="12"/>
      <c r="J20" s="12"/>
    </row>
    <row r="21" spans="1:10" ht="22.5" customHeight="1">
      <c r="A21" s="80" t="s">
        <v>133</v>
      </c>
      <c r="B21" s="1">
        <v>6</v>
      </c>
      <c r="C21" s="12"/>
      <c r="D21" s="12"/>
      <c r="E21" s="12"/>
      <c r="F21" s="12"/>
      <c r="G21" s="12"/>
      <c r="H21" s="12"/>
      <c r="I21" s="12"/>
      <c r="J21" s="12"/>
    </row>
    <row r="22" spans="1:10" ht="22.5" customHeight="1">
      <c r="A22" s="63" t="s">
        <v>51</v>
      </c>
      <c r="B22" s="1" t="s">
        <v>321</v>
      </c>
      <c r="C22" s="12"/>
      <c r="D22" s="71">
        <v>446814837</v>
      </c>
      <c r="E22" s="12"/>
      <c r="F22" s="71">
        <v>482469521</v>
      </c>
      <c r="G22" s="7"/>
      <c r="H22" s="7">
        <v>25137265</v>
      </c>
      <c r="I22" s="7"/>
      <c r="J22" s="7">
        <v>22808823</v>
      </c>
    </row>
    <row r="23" spans="1:10" ht="22.5" customHeight="1">
      <c r="A23" s="73" t="s">
        <v>155</v>
      </c>
      <c r="B23" s="1">
        <v>26</v>
      </c>
      <c r="C23" s="12"/>
      <c r="D23" s="71">
        <v>20236685</v>
      </c>
      <c r="E23" s="12"/>
      <c r="F23" s="71">
        <v>23900383</v>
      </c>
      <c r="G23" s="7"/>
      <c r="H23" s="7">
        <v>943877</v>
      </c>
      <c r="I23" s="7"/>
      <c r="J23" s="7">
        <v>954875</v>
      </c>
    </row>
    <row r="24" spans="1:10" ht="22.5" customHeight="1">
      <c r="A24" s="63" t="s">
        <v>60</v>
      </c>
      <c r="B24" s="1">
        <v>26</v>
      </c>
      <c r="C24" s="12"/>
      <c r="D24" s="39">
        <v>30643803</v>
      </c>
      <c r="E24" s="12"/>
      <c r="F24" s="39">
        <v>33764608</v>
      </c>
      <c r="G24" s="7"/>
      <c r="H24" s="31">
        <v>2521660</v>
      </c>
      <c r="I24" s="7"/>
      <c r="J24" s="31">
        <v>2347296</v>
      </c>
    </row>
    <row r="25" spans="1:10" ht="22.5" customHeight="1">
      <c r="A25" s="37" t="s">
        <v>284</v>
      </c>
      <c r="C25" s="12"/>
      <c r="E25" s="12"/>
      <c r="G25" s="12"/>
      <c r="H25" s="12"/>
      <c r="I25" s="12"/>
      <c r="J25" s="12"/>
    </row>
    <row r="26" spans="1:10" ht="22.5" customHeight="1">
      <c r="A26" s="37" t="s">
        <v>283</v>
      </c>
      <c r="B26" s="1">
        <v>9</v>
      </c>
      <c r="C26" s="12"/>
      <c r="D26" s="69">
        <v>2381443</v>
      </c>
      <c r="E26" s="12"/>
      <c r="F26" s="69">
        <v>269808</v>
      </c>
      <c r="G26" s="12"/>
      <c r="H26" s="69">
        <v>0</v>
      </c>
      <c r="I26" s="12"/>
      <c r="J26" s="69">
        <v>0</v>
      </c>
    </row>
    <row r="27" spans="1:10" ht="22.5" customHeight="1">
      <c r="A27" s="73" t="s">
        <v>211</v>
      </c>
      <c r="C27" s="12"/>
      <c r="D27" s="69">
        <v>0</v>
      </c>
      <c r="E27" s="12"/>
      <c r="F27" s="69">
        <v>313649</v>
      </c>
      <c r="G27" s="7"/>
      <c r="H27" s="69">
        <v>0</v>
      </c>
      <c r="I27" s="7"/>
      <c r="J27" s="69">
        <v>0</v>
      </c>
    </row>
    <row r="28" spans="1:10" ht="22.5" customHeight="1">
      <c r="A28" s="73" t="s">
        <v>240</v>
      </c>
      <c r="C28" s="12"/>
      <c r="D28" s="69"/>
      <c r="E28" s="12"/>
      <c r="F28" s="69"/>
      <c r="G28" s="7"/>
      <c r="H28" s="31"/>
      <c r="I28" s="7"/>
      <c r="J28" s="31"/>
    </row>
    <row r="29" spans="1:10" ht="22.5" customHeight="1">
      <c r="A29" s="37" t="s">
        <v>241</v>
      </c>
      <c r="B29" s="1">
        <v>12</v>
      </c>
      <c r="C29" s="12"/>
      <c r="D29" s="69">
        <v>0</v>
      </c>
      <c r="E29" s="12"/>
      <c r="F29" s="69">
        <v>53420</v>
      </c>
      <c r="G29" s="7"/>
      <c r="H29" s="69">
        <v>0</v>
      </c>
      <c r="I29" s="7"/>
      <c r="J29" s="69">
        <v>0</v>
      </c>
    </row>
    <row r="30" spans="1:10" ht="22.5" customHeight="1">
      <c r="A30" s="73" t="s">
        <v>243</v>
      </c>
      <c r="B30" s="1" t="s">
        <v>325</v>
      </c>
      <c r="C30" s="12"/>
      <c r="D30" s="69">
        <v>-278726</v>
      </c>
      <c r="E30" s="12"/>
      <c r="F30" s="69">
        <v>4356294</v>
      </c>
      <c r="G30" s="7"/>
      <c r="H30" s="69">
        <v>0</v>
      </c>
      <c r="I30" s="7"/>
      <c r="J30" s="31">
        <v>-1580</v>
      </c>
    </row>
    <row r="31" spans="1:10" ht="22.5" customHeight="1">
      <c r="A31" s="37" t="s">
        <v>242</v>
      </c>
      <c r="B31" s="1">
        <v>15</v>
      </c>
      <c r="C31" s="12"/>
      <c r="D31" s="69">
        <v>2702927</v>
      </c>
      <c r="E31" s="12"/>
      <c r="F31" s="69">
        <v>2469010</v>
      </c>
      <c r="G31" s="7"/>
      <c r="H31" s="31">
        <v>11241</v>
      </c>
      <c r="I31" s="7"/>
      <c r="J31" s="31">
        <v>12260</v>
      </c>
    </row>
    <row r="32" spans="1:10" ht="22.5" customHeight="1">
      <c r="A32" s="37" t="s">
        <v>259</v>
      </c>
      <c r="D32" s="25">
        <v>13893122</v>
      </c>
      <c r="F32" s="25">
        <v>14348954</v>
      </c>
      <c r="G32" s="7"/>
      <c r="H32" s="25">
        <v>5109125</v>
      </c>
      <c r="I32" s="7"/>
      <c r="J32" s="25">
        <v>4857597</v>
      </c>
    </row>
    <row r="33" spans="1:10" ht="22.5" customHeight="1">
      <c r="A33" s="66" t="s">
        <v>23</v>
      </c>
      <c r="B33" s="11"/>
      <c r="C33" s="15"/>
      <c r="D33" s="68">
        <f>SUM(D22:D32)</f>
        <v>516394091</v>
      </c>
      <c r="E33" s="15"/>
      <c r="F33" s="68">
        <f>SUM(F22:F32)</f>
        <v>561945647</v>
      </c>
      <c r="G33" s="15"/>
      <c r="H33" s="68">
        <f>SUM(H22:H32)</f>
        <v>33723168</v>
      </c>
      <c r="I33" s="15"/>
      <c r="J33" s="68">
        <f>SUM(J22:J32)</f>
        <v>30979271</v>
      </c>
    </row>
    <row r="34" spans="1:10" ht="14.4" customHeight="1">
      <c r="A34" s="66"/>
      <c r="B34" s="11"/>
      <c r="C34" s="15"/>
      <c r="E34" s="15"/>
      <c r="F34" s="52"/>
      <c r="G34" s="15"/>
      <c r="H34" s="52"/>
      <c r="I34" s="15"/>
      <c r="J34" s="52"/>
    </row>
    <row r="35" spans="1:10" ht="22.5" customHeight="1">
      <c r="A35" s="37" t="s">
        <v>149</v>
      </c>
      <c r="C35" s="12"/>
    </row>
    <row r="36" spans="1:10" ht="22.5" customHeight="1">
      <c r="A36" s="37" t="s">
        <v>285</v>
      </c>
      <c r="B36" s="1" t="s">
        <v>322</v>
      </c>
      <c r="C36" s="12"/>
      <c r="D36" s="94">
        <v>4166804</v>
      </c>
      <c r="E36" s="12"/>
      <c r="F36" s="94">
        <v>9253600</v>
      </c>
      <c r="G36" s="8"/>
      <c r="H36" s="70">
        <v>0</v>
      </c>
      <c r="I36" s="32"/>
      <c r="J36" s="70">
        <v>0</v>
      </c>
    </row>
    <row r="37" spans="1:10" ht="22.5" customHeight="1">
      <c r="A37" s="66" t="s">
        <v>293</v>
      </c>
      <c r="C37" s="12"/>
      <c r="D37" s="15">
        <f>D19-D33+D36</f>
        <v>16732390</v>
      </c>
      <c r="E37" s="12"/>
      <c r="F37" s="15">
        <f>F19-F33+F36</f>
        <v>55093187</v>
      </c>
      <c r="G37" s="15"/>
      <c r="H37" s="15">
        <f>H19-H33+H36</f>
        <v>580476</v>
      </c>
      <c r="I37" s="15"/>
      <c r="J37" s="15">
        <f>J19-J33+J36</f>
        <v>9076735</v>
      </c>
    </row>
    <row r="38" spans="1:10" ht="22.5" customHeight="1">
      <c r="A38" s="37" t="s">
        <v>286</v>
      </c>
      <c r="B38" s="1">
        <v>27</v>
      </c>
      <c r="C38" s="12"/>
      <c r="D38" s="25">
        <v>2653632</v>
      </c>
      <c r="E38" s="12"/>
      <c r="F38" s="25">
        <v>11001203</v>
      </c>
      <c r="G38" s="7"/>
      <c r="H38" s="25">
        <v>-1485352</v>
      </c>
      <c r="I38" s="7"/>
      <c r="J38" s="25">
        <v>352923</v>
      </c>
    </row>
    <row r="39" spans="1:10" ht="22.5" customHeight="1" thickBot="1">
      <c r="A39" s="66" t="s">
        <v>56</v>
      </c>
      <c r="C39" s="15"/>
      <c r="D39" s="85">
        <f>D37-D38</f>
        <v>14078758</v>
      </c>
      <c r="E39" s="15"/>
      <c r="F39" s="85">
        <f>F37-F38</f>
        <v>44091984</v>
      </c>
      <c r="G39" s="15"/>
      <c r="H39" s="85">
        <f>H37-H38</f>
        <v>2065828</v>
      </c>
      <c r="I39" s="15"/>
      <c r="J39" s="85">
        <f>J37-J38</f>
        <v>8723812</v>
      </c>
    </row>
    <row r="40" spans="1:10" ht="22.5" customHeight="1" thickTop="1">
      <c r="A40" s="66"/>
      <c r="C40" s="15"/>
      <c r="D40" s="52"/>
      <c r="E40" s="15"/>
      <c r="F40" s="52"/>
      <c r="G40" s="15"/>
      <c r="H40" s="52"/>
      <c r="I40" s="15"/>
      <c r="J40" s="52"/>
    </row>
    <row r="41" spans="1:10" ht="22.5" customHeight="1">
      <c r="A41" s="60" t="s">
        <v>38</v>
      </c>
      <c r="B41" s="2"/>
    </row>
    <row r="42" spans="1:10" ht="22.5" customHeight="1">
      <c r="A42" s="60" t="s">
        <v>32</v>
      </c>
      <c r="B42" s="2"/>
      <c r="D42" s="12"/>
    </row>
    <row r="43" spans="1:10" ht="22.5" customHeight="1">
      <c r="A43" s="5"/>
      <c r="B43" s="5"/>
      <c r="C43" s="62"/>
      <c r="D43" s="62"/>
      <c r="E43" s="62"/>
      <c r="F43" s="62"/>
      <c r="G43" s="62"/>
      <c r="H43" s="62"/>
      <c r="I43" s="62"/>
      <c r="J43" s="42" t="s">
        <v>76</v>
      </c>
    </row>
    <row r="44" spans="1:10" ht="22.5" customHeight="1">
      <c r="A44" s="5"/>
      <c r="B44" s="17"/>
      <c r="C44" s="17"/>
      <c r="D44" s="254" t="s">
        <v>39</v>
      </c>
      <c r="E44" s="254"/>
      <c r="F44" s="254"/>
      <c r="G44" s="64"/>
      <c r="H44" s="254" t="s">
        <v>37</v>
      </c>
      <c r="I44" s="254"/>
      <c r="J44" s="254"/>
    </row>
    <row r="45" spans="1:10" ht="26.25" customHeight="1">
      <c r="A45" s="60"/>
      <c r="B45" s="17"/>
      <c r="C45" s="17"/>
      <c r="D45" s="259" t="s">
        <v>141</v>
      </c>
      <c r="E45" s="256"/>
      <c r="F45" s="256"/>
      <c r="G45" s="76"/>
      <c r="H45" s="259" t="s">
        <v>141</v>
      </c>
      <c r="I45" s="256"/>
      <c r="J45" s="256"/>
    </row>
    <row r="46" spans="1:10" ht="22.5" customHeight="1">
      <c r="A46" s="5"/>
      <c r="B46" s="17"/>
      <c r="C46" s="17"/>
      <c r="D46" s="260" t="s">
        <v>112</v>
      </c>
      <c r="E46" s="261"/>
      <c r="F46" s="261"/>
      <c r="G46" s="211"/>
      <c r="H46" s="260" t="s">
        <v>112</v>
      </c>
      <c r="I46" s="261"/>
      <c r="J46" s="261"/>
    </row>
    <row r="47" spans="1:10" ht="22.5" customHeight="1">
      <c r="A47" s="5"/>
      <c r="B47" s="17" t="s">
        <v>1</v>
      </c>
      <c r="C47" s="65"/>
      <c r="D47" s="48">
        <v>2564</v>
      </c>
      <c r="E47" s="65"/>
      <c r="F47" s="48">
        <v>2563</v>
      </c>
      <c r="G47" s="43"/>
      <c r="H47" s="48">
        <v>2564</v>
      </c>
      <c r="I47" s="65"/>
      <c r="J47" s="48">
        <v>2563</v>
      </c>
    </row>
    <row r="48" spans="1:10" ht="22.5" customHeight="1">
      <c r="A48" s="66" t="s">
        <v>193</v>
      </c>
      <c r="C48" s="12"/>
      <c r="D48" s="12"/>
      <c r="E48" s="12"/>
      <c r="F48" s="12"/>
      <c r="G48" s="12"/>
      <c r="H48" s="12"/>
      <c r="I48" s="12"/>
      <c r="J48" s="12"/>
    </row>
    <row r="49" spans="1:10" ht="22.5" customHeight="1">
      <c r="A49" s="37" t="s">
        <v>98</v>
      </c>
      <c r="C49" s="12"/>
      <c r="D49" s="12">
        <v>13028259</v>
      </c>
      <c r="E49" s="12"/>
      <c r="F49" s="12">
        <v>26022389</v>
      </c>
      <c r="G49" s="7"/>
      <c r="H49" s="24">
        <v>2065828</v>
      </c>
      <c r="I49" s="7"/>
      <c r="J49" s="24">
        <v>8723812</v>
      </c>
    </row>
    <row r="50" spans="1:10" ht="22.5" customHeight="1">
      <c r="A50" s="53" t="s">
        <v>165</v>
      </c>
      <c r="C50" s="12"/>
      <c r="D50" s="95">
        <v>1050499</v>
      </c>
      <c r="E50" s="12"/>
      <c r="F50" s="95">
        <v>18069595</v>
      </c>
      <c r="G50" s="7"/>
      <c r="H50" s="70">
        <v>0</v>
      </c>
      <c r="I50" s="7"/>
      <c r="J50" s="70">
        <v>0</v>
      </c>
    </row>
    <row r="51" spans="1:10" ht="22.5" customHeight="1" thickBot="1">
      <c r="A51" s="66" t="s">
        <v>56</v>
      </c>
      <c r="C51" s="52"/>
      <c r="D51" s="14">
        <f>SUM(D49:D50)</f>
        <v>14078758</v>
      </c>
      <c r="E51" s="52"/>
      <c r="F51" s="14">
        <f>SUM(F49:F50)</f>
        <v>44091984</v>
      </c>
      <c r="G51" s="52"/>
      <c r="H51" s="14">
        <f>SUM(H49:H50)</f>
        <v>2065828</v>
      </c>
      <c r="I51" s="52"/>
      <c r="J51" s="14">
        <f>SUM(J49:J50)</f>
        <v>8723812</v>
      </c>
    </row>
    <row r="52" spans="1:10" ht="22.5" customHeight="1" thickTop="1">
      <c r="A52" s="66"/>
      <c r="C52" s="15"/>
      <c r="D52" s="52"/>
      <c r="E52" s="15"/>
      <c r="F52" s="52"/>
      <c r="G52" s="15"/>
      <c r="H52" s="52"/>
      <c r="I52" s="15"/>
      <c r="J52" s="52"/>
    </row>
    <row r="53" spans="1:10" ht="26.25" customHeight="1" thickBot="1">
      <c r="A53" s="66" t="s">
        <v>262</v>
      </c>
      <c r="B53" s="1">
        <v>28</v>
      </c>
      <c r="C53" s="12"/>
      <c r="D53" s="124">
        <v>1.56</v>
      </c>
      <c r="E53" s="12"/>
      <c r="F53" s="124">
        <v>3.14</v>
      </c>
      <c r="G53" s="16"/>
      <c r="H53" s="124">
        <v>0.17</v>
      </c>
      <c r="I53" s="16"/>
      <c r="J53" s="124">
        <v>0.95</v>
      </c>
    </row>
    <row r="54" spans="1:10" ht="26.25" customHeight="1" thickTop="1" thickBot="1">
      <c r="A54" s="66" t="s">
        <v>263</v>
      </c>
      <c r="B54" s="1">
        <v>28</v>
      </c>
      <c r="C54" s="12"/>
      <c r="D54" s="124">
        <v>1.55</v>
      </c>
      <c r="E54" s="12"/>
      <c r="F54" s="124">
        <v>3.1</v>
      </c>
      <c r="G54" s="16"/>
      <c r="H54" s="124">
        <v>0.17</v>
      </c>
      <c r="I54" s="16"/>
      <c r="J54" s="124">
        <v>0.94</v>
      </c>
    </row>
    <row r="55" spans="1:10" ht="22.5" customHeight="1" thickTop="1">
      <c r="D55" s="45"/>
      <c r="E55" s="45"/>
      <c r="F55" s="45"/>
      <c r="G55" s="45"/>
      <c r="H55" s="45"/>
      <c r="I55" s="45"/>
      <c r="J55" s="45"/>
    </row>
    <row r="56" spans="1:10" ht="19.5" customHeight="1">
      <c r="A56" s="60" t="s">
        <v>38</v>
      </c>
      <c r="B56" s="61"/>
      <c r="C56" s="62"/>
      <c r="D56" s="62"/>
      <c r="E56" s="62"/>
      <c r="F56" s="62"/>
      <c r="G56" s="62"/>
      <c r="H56" s="69"/>
      <c r="I56" s="69"/>
      <c r="J56" s="69"/>
    </row>
    <row r="57" spans="1:10" ht="19.5" customHeight="1">
      <c r="A57" s="60" t="s">
        <v>95</v>
      </c>
      <c r="B57" s="61"/>
      <c r="C57" s="62"/>
      <c r="D57" s="62"/>
      <c r="E57" s="62"/>
      <c r="F57" s="62"/>
      <c r="G57" s="62"/>
      <c r="H57" s="258"/>
      <c r="I57" s="258"/>
      <c r="J57" s="258"/>
    </row>
    <row r="58" spans="1:10" ht="19.5" customHeight="1">
      <c r="A58" s="5"/>
      <c r="B58" s="5"/>
      <c r="C58" s="62"/>
      <c r="D58" s="62"/>
      <c r="E58" s="62"/>
      <c r="F58" s="62"/>
      <c r="G58" s="62"/>
      <c r="H58" s="62"/>
      <c r="I58" s="62"/>
      <c r="J58" s="42" t="s">
        <v>76</v>
      </c>
    </row>
    <row r="59" spans="1:10" ht="22.5" customHeight="1">
      <c r="A59" s="5"/>
      <c r="B59" s="17"/>
      <c r="C59" s="17"/>
      <c r="D59" s="254" t="s">
        <v>39</v>
      </c>
      <c r="E59" s="254"/>
      <c r="F59" s="254"/>
      <c r="G59" s="64"/>
      <c r="H59" s="254" t="s">
        <v>37</v>
      </c>
      <c r="I59" s="254"/>
      <c r="J59" s="254"/>
    </row>
    <row r="60" spans="1:10" ht="26.25" customHeight="1">
      <c r="A60" s="60"/>
      <c r="B60" s="17"/>
      <c r="C60" s="17"/>
      <c r="D60" s="259" t="s">
        <v>141</v>
      </c>
      <c r="E60" s="256"/>
      <c r="F60" s="256"/>
      <c r="G60" s="76"/>
      <c r="H60" s="259" t="s">
        <v>141</v>
      </c>
      <c r="I60" s="256"/>
      <c r="J60" s="256"/>
    </row>
    <row r="61" spans="1:10" ht="19.5" customHeight="1">
      <c r="A61" s="5"/>
      <c r="B61" s="17"/>
      <c r="C61" s="17"/>
      <c r="D61" s="260" t="s">
        <v>112</v>
      </c>
      <c r="E61" s="261"/>
      <c r="F61" s="261"/>
      <c r="G61" s="211"/>
      <c r="H61" s="260" t="s">
        <v>112</v>
      </c>
      <c r="I61" s="261"/>
      <c r="J61" s="261"/>
    </row>
    <row r="62" spans="1:10" ht="19.5" customHeight="1">
      <c r="A62" s="5"/>
      <c r="B62" s="17" t="s">
        <v>1</v>
      </c>
      <c r="C62" s="65"/>
      <c r="D62" s="48">
        <v>2564</v>
      </c>
      <c r="E62" s="65"/>
      <c r="F62" s="48">
        <v>2563</v>
      </c>
      <c r="G62" s="43"/>
      <c r="H62" s="48">
        <v>2564</v>
      </c>
      <c r="I62" s="65"/>
      <c r="J62" s="48">
        <v>2563</v>
      </c>
    </row>
    <row r="63" spans="1:10" ht="5.25" customHeight="1">
      <c r="A63" s="5"/>
      <c r="B63" s="5"/>
      <c r="C63" s="62"/>
      <c r="D63" s="62"/>
      <c r="E63" s="62"/>
      <c r="F63" s="62"/>
      <c r="G63" s="62"/>
      <c r="H63" s="62"/>
      <c r="I63" s="62"/>
      <c r="J63" s="62"/>
    </row>
    <row r="64" spans="1:10" ht="22">
      <c r="A64" s="66" t="s">
        <v>56</v>
      </c>
      <c r="D64" s="15">
        <v>14078758</v>
      </c>
      <c r="E64" s="3"/>
      <c r="F64" s="15">
        <v>44091984</v>
      </c>
      <c r="G64" s="3"/>
      <c r="H64" s="15">
        <v>2065828</v>
      </c>
      <c r="I64" s="3"/>
      <c r="J64" s="15">
        <v>8723812</v>
      </c>
    </row>
    <row r="65" spans="1:10" ht="6" customHeight="1"/>
    <row r="66" spans="1:10" ht="22">
      <c r="A66" s="66" t="s">
        <v>96</v>
      </c>
    </row>
    <row r="67" spans="1:10" ht="22">
      <c r="A67" s="80" t="s">
        <v>156</v>
      </c>
    </row>
    <row r="68" spans="1:10" ht="22">
      <c r="A68" s="80" t="s">
        <v>157</v>
      </c>
    </row>
    <row r="69" spans="1:10" ht="21.5">
      <c r="A69" s="37" t="s">
        <v>289</v>
      </c>
      <c r="D69" s="7"/>
      <c r="H69" s="131"/>
    </row>
    <row r="70" spans="1:10" ht="21.5">
      <c r="A70" s="37" t="s">
        <v>290</v>
      </c>
      <c r="D70" s="7">
        <v>15576686</v>
      </c>
      <c r="F70" s="7">
        <v>541230</v>
      </c>
      <c r="H70" s="131">
        <v>0</v>
      </c>
      <c r="J70" s="131">
        <v>0</v>
      </c>
    </row>
    <row r="71" spans="1:10" ht="21.5">
      <c r="A71" s="37" t="s">
        <v>287</v>
      </c>
      <c r="D71" s="7"/>
      <c r="F71" s="7"/>
      <c r="H71" s="131"/>
      <c r="J71" s="131"/>
    </row>
    <row r="72" spans="1:10" ht="21.5">
      <c r="A72" s="37" t="s">
        <v>288</v>
      </c>
      <c r="B72" s="1">
        <v>30</v>
      </c>
      <c r="D72" s="31">
        <v>1308117</v>
      </c>
      <c r="F72" s="31">
        <v>-751403</v>
      </c>
      <c r="H72" s="131">
        <v>47775</v>
      </c>
      <c r="J72" s="131">
        <v>-42022</v>
      </c>
    </row>
    <row r="73" spans="1:10" ht="21.5">
      <c r="A73" s="37" t="s">
        <v>350</v>
      </c>
      <c r="D73" s="31"/>
      <c r="F73" s="31"/>
      <c r="H73" s="131"/>
      <c r="J73" s="131"/>
    </row>
    <row r="74" spans="1:10" ht="21.5">
      <c r="A74" s="206" t="s">
        <v>285</v>
      </c>
      <c r="B74" s="1" t="s">
        <v>322</v>
      </c>
      <c r="D74" s="131">
        <v>7062747</v>
      </c>
      <c r="F74" s="131">
        <v>1169145</v>
      </c>
      <c r="H74" s="131">
        <v>0</v>
      </c>
      <c r="J74" s="131">
        <v>0</v>
      </c>
    </row>
    <row r="75" spans="1:10" ht="21.5">
      <c r="A75" s="37" t="s">
        <v>158</v>
      </c>
      <c r="D75" s="31"/>
      <c r="F75" s="31"/>
      <c r="H75" s="131"/>
      <c r="J75" s="131"/>
    </row>
    <row r="76" spans="1:10" ht="21.5">
      <c r="A76" s="37" t="s">
        <v>157</v>
      </c>
      <c r="B76" s="1">
        <v>27</v>
      </c>
      <c r="D76" s="132">
        <v>-56480</v>
      </c>
      <c r="F76" s="132">
        <v>120094</v>
      </c>
      <c r="H76" s="103">
        <v>-9555</v>
      </c>
      <c r="J76" s="103">
        <v>8404</v>
      </c>
    </row>
    <row r="77" spans="1:10" ht="22">
      <c r="A77" s="66" t="s">
        <v>159</v>
      </c>
      <c r="D77" s="133"/>
      <c r="E77" s="49"/>
      <c r="F77" s="133"/>
      <c r="G77" s="49"/>
      <c r="H77" s="117"/>
      <c r="I77" s="49"/>
      <c r="J77" s="117"/>
    </row>
    <row r="78" spans="1:10" ht="22">
      <c r="A78" s="66" t="s">
        <v>160</v>
      </c>
      <c r="D78" s="134">
        <f>SUM(D69:D76)</f>
        <v>23891070</v>
      </c>
      <c r="E78" s="49"/>
      <c r="F78" s="134">
        <f>SUM(F70:F76)</f>
        <v>1079066</v>
      </c>
      <c r="G78" s="49"/>
      <c r="H78" s="134">
        <f>SUM(H69:H76)</f>
        <v>38220</v>
      </c>
      <c r="I78" s="49"/>
      <c r="J78" s="134">
        <f>SUM(J70:J76)</f>
        <v>-33618</v>
      </c>
    </row>
    <row r="79" spans="1:10" ht="9.75" customHeight="1">
      <c r="A79" s="66"/>
      <c r="D79" s="133"/>
      <c r="E79" s="49"/>
      <c r="F79" s="133"/>
      <c r="G79" s="49"/>
      <c r="H79" s="108"/>
      <c r="I79" s="49"/>
      <c r="J79" s="108"/>
    </row>
    <row r="80" spans="1:10" ht="22">
      <c r="A80" s="80" t="s">
        <v>161</v>
      </c>
    </row>
    <row r="81" spans="1:10" ht="22">
      <c r="A81" s="80" t="s">
        <v>157</v>
      </c>
    </row>
    <row r="82" spans="1:10" ht="21.5">
      <c r="A82" s="37" t="s">
        <v>291</v>
      </c>
    </row>
    <row r="83" spans="1:10" ht="21.5">
      <c r="A83" s="37" t="s">
        <v>217</v>
      </c>
      <c r="B83" s="1">
        <v>30</v>
      </c>
      <c r="D83" s="12">
        <v>206426</v>
      </c>
      <c r="F83" s="12">
        <v>-860539</v>
      </c>
      <c r="H83" s="131">
        <v>98000</v>
      </c>
      <c r="J83" s="131">
        <v>0</v>
      </c>
    </row>
    <row r="84" spans="1:10" ht="21.5">
      <c r="A84" s="37" t="s">
        <v>333</v>
      </c>
      <c r="D84" s="12"/>
      <c r="F84" s="12"/>
    </row>
    <row r="85" spans="1:10" ht="21.5">
      <c r="A85" s="37" t="s">
        <v>292</v>
      </c>
      <c r="B85" s="1">
        <v>21</v>
      </c>
      <c r="D85" s="12">
        <v>1173680</v>
      </c>
      <c r="F85" s="12">
        <v>-740483</v>
      </c>
      <c r="H85" s="131">
        <v>382584</v>
      </c>
      <c r="J85" s="131">
        <v>-196685</v>
      </c>
    </row>
    <row r="86" spans="1:10" ht="21.5">
      <c r="A86" s="37" t="s">
        <v>335</v>
      </c>
      <c r="B86" s="1">
        <v>14</v>
      </c>
      <c r="D86" s="131">
        <v>221515</v>
      </c>
      <c r="F86" s="131">
        <v>14865683</v>
      </c>
      <c r="H86" s="131">
        <v>0</v>
      </c>
      <c r="J86" s="131">
        <v>2836974</v>
      </c>
    </row>
    <row r="87" spans="1:10" ht="21.5">
      <c r="A87" s="37" t="s">
        <v>350</v>
      </c>
      <c r="D87" s="131"/>
      <c r="F87" s="131"/>
      <c r="H87" s="131"/>
      <c r="J87" s="131"/>
    </row>
    <row r="88" spans="1:10" ht="21.5">
      <c r="A88" s="206" t="s">
        <v>354</v>
      </c>
      <c r="B88" s="1">
        <v>12</v>
      </c>
      <c r="D88" s="131">
        <v>131018</v>
      </c>
      <c r="F88" s="131">
        <v>233013</v>
      </c>
      <c r="H88" s="131">
        <v>0</v>
      </c>
      <c r="J88" s="131">
        <v>0</v>
      </c>
    </row>
    <row r="89" spans="1:10" ht="21.5">
      <c r="A89" s="37" t="s">
        <v>162</v>
      </c>
      <c r="D89" s="12"/>
      <c r="F89" s="12"/>
    </row>
    <row r="90" spans="1:10" ht="21.5">
      <c r="A90" s="37" t="s">
        <v>157</v>
      </c>
      <c r="B90" s="1">
        <v>27</v>
      </c>
      <c r="D90" s="13">
        <v>-361711</v>
      </c>
      <c r="F90" s="13">
        <v>-2364427</v>
      </c>
      <c r="H90" s="103">
        <v>-96116</v>
      </c>
      <c r="I90" s="53"/>
      <c r="J90" s="103">
        <v>-528058</v>
      </c>
    </row>
    <row r="91" spans="1:10" ht="22">
      <c r="A91" s="66" t="s">
        <v>163</v>
      </c>
      <c r="D91" s="135"/>
      <c r="E91" s="45"/>
      <c r="F91" s="135"/>
      <c r="G91" s="45"/>
      <c r="H91" s="81"/>
      <c r="I91" s="45"/>
      <c r="J91" s="81"/>
    </row>
    <row r="92" spans="1:10" ht="22">
      <c r="A92" s="66" t="s">
        <v>160</v>
      </c>
      <c r="D92" s="134">
        <f>SUM(D83:D90)</f>
        <v>1370928</v>
      </c>
      <c r="E92" s="3"/>
      <c r="F92" s="134">
        <f>SUM(F83:F90)</f>
        <v>11133247</v>
      </c>
      <c r="G92" s="3"/>
      <c r="H92" s="134">
        <f>SUM(H83:H90)</f>
        <v>384468</v>
      </c>
      <c r="I92" s="3"/>
      <c r="J92" s="134">
        <f>SUM(J83:J90)</f>
        <v>2112231</v>
      </c>
    </row>
    <row r="93" spans="1:10" ht="22">
      <c r="A93" s="66" t="s">
        <v>294</v>
      </c>
    </row>
    <row r="94" spans="1:10" ht="22">
      <c r="A94" s="136" t="s">
        <v>164</v>
      </c>
      <c r="D94" s="134">
        <f>D78+D92</f>
        <v>25261998</v>
      </c>
      <c r="E94" s="108"/>
      <c r="F94" s="134">
        <f>F78+F92</f>
        <v>12212313</v>
      </c>
      <c r="G94" s="9"/>
      <c r="H94" s="106">
        <f>H78+H92</f>
        <v>422688</v>
      </c>
      <c r="J94" s="106">
        <f>J78+J92</f>
        <v>2078613</v>
      </c>
    </row>
    <row r="95" spans="1:10" thickBot="1">
      <c r="A95" s="66" t="s">
        <v>153</v>
      </c>
      <c r="D95" s="137">
        <f>D64+D94</f>
        <v>39340756</v>
      </c>
      <c r="E95" s="8"/>
      <c r="F95" s="137">
        <f>F64+F94</f>
        <v>56304297</v>
      </c>
      <c r="G95" s="8"/>
      <c r="H95" s="137">
        <f>H64+H94</f>
        <v>2488516</v>
      </c>
      <c r="I95" s="8"/>
      <c r="J95" s="137">
        <f>J64+J94</f>
        <v>10802425</v>
      </c>
    </row>
    <row r="96" spans="1:10" ht="10.5" customHeight="1" thickTop="1">
      <c r="A96" s="66"/>
      <c r="D96" s="138"/>
      <c r="E96" s="8"/>
      <c r="F96" s="138"/>
      <c r="G96" s="8"/>
      <c r="H96" s="138"/>
      <c r="I96" s="8"/>
      <c r="J96" s="138"/>
    </row>
    <row r="97" spans="1:10" ht="19.5" customHeight="1">
      <c r="A97" s="60" t="s">
        <v>38</v>
      </c>
      <c r="B97" s="61"/>
      <c r="C97" s="62"/>
      <c r="D97" s="62"/>
      <c r="E97" s="62"/>
      <c r="F97" s="62"/>
      <c r="G97" s="62"/>
      <c r="H97" s="69"/>
      <c r="I97" s="69"/>
      <c r="J97" s="69"/>
    </row>
    <row r="98" spans="1:10" ht="19.5" customHeight="1">
      <c r="A98" s="60" t="s">
        <v>95</v>
      </c>
      <c r="B98" s="61"/>
      <c r="C98" s="62"/>
      <c r="D98" s="62"/>
      <c r="E98" s="62"/>
      <c r="F98" s="62"/>
      <c r="G98" s="62"/>
      <c r="H98" s="258"/>
      <c r="I98" s="258"/>
      <c r="J98" s="258"/>
    </row>
    <row r="99" spans="1:10" ht="19.5" customHeight="1">
      <c r="A99" s="5"/>
      <c r="B99" s="5"/>
      <c r="C99" s="62"/>
      <c r="D99" s="62"/>
      <c r="E99" s="62"/>
      <c r="F99" s="62"/>
      <c r="G99" s="62"/>
      <c r="H99" s="62"/>
      <c r="I99" s="62"/>
      <c r="J99" s="42" t="s">
        <v>76</v>
      </c>
    </row>
    <row r="100" spans="1:10" ht="22.5" customHeight="1">
      <c r="A100" s="5"/>
      <c r="B100" s="17"/>
      <c r="C100" s="17"/>
      <c r="D100" s="254" t="s">
        <v>39</v>
      </c>
      <c r="E100" s="254"/>
      <c r="F100" s="254"/>
      <c r="G100" s="64"/>
      <c r="H100" s="254" t="s">
        <v>37</v>
      </c>
      <c r="I100" s="254"/>
      <c r="J100" s="254"/>
    </row>
    <row r="101" spans="1:10" ht="26.25" customHeight="1">
      <c r="A101" s="60"/>
      <c r="B101" s="17"/>
      <c r="C101" s="17"/>
      <c r="D101" s="259" t="s">
        <v>141</v>
      </c>
      <c r="E101" s="256"/>
      <c r="F101" s="256"/>
      <c r="G101" s="76"/>
      <c r="H101" s="259" t="s">
        <v>141</v>
      </c>
      <c r="I101" s="256"/>
      <c r="J101" s="256"/>
    </row>
    <row r="102" spans="1:10" ht="19.5" customHeight="1">
      <c r="A102" s="5"/>
      <c r="B102" s="17"/>
      <c r="C102" s="17"/>
      <c r="D102" s="260" t="s">
        <v>112</v>
      </c>
      <c r="E102" s="261"/>
      <c r="F102" s="261"/>
      <c r="G102" s="211"/>
      <c r="H102" s="260" t="s">
        <v>112</v>
      </c>
      <c r="I102" s="261"/>
      <c r="J102" s="261"/>
    </row>
    <row r="103" spans="1:10" ht="19.5" customHeight="1">
      <c r="A103" s="5"/>
      <c r="B103" s="17"/>
      <c r="C103" s="65"/>
      <c r="D103" s="48">
        <v>2564</v>
      </c>
      <c r="E103" s="65"/>
      <c r="F103" s="48">
        <v>2563</v>
      </c>
      <c r="G103" s="43"/>
      <c r="H103" s="48">
        <v>2564</v>
      </c>
      <c r="I103" s="65"/>
      <c r="J103" s="48">
        <v>2563</v>
      </c>
    </row>
    <row r="104" spans="1:10" ht="5.25" customHeight="1">
      <c r="A104" s="5"/>
      <c r="B104" s="5"/>
      <c r="C104" s="62"/>
      <c r="D104" s="62"/>
      <c r="E104" s="62"/>
      <c r="F104" s="62"/>
      <c r="G104" s="62"/>
      <c r="H104" s="62"/>
      <c r="I104" s="62"/>
      <c r="J104" s="62"/>
    </row>
    <row r="105" spans="1:10" ht="22">
      <c r="A105" s="66" t="s">
        <v>267</v>
      </c>
    </row>
    <row r="106" spans="1:10" ht="21.5">
      <c r="A106" s="37" t="s">
        <v>98</v>
      </c>
      <c r="D106" s="18">
        <v>32428231</v>
      </c>
      <c r="F106" s="18">
        <v>31758637</v>
      </c>
      <c r="H106" s="18">
        <v>2488516</v>
      </c>
      <c r="J106" s="18">
        <v>10802425</v>
      </c>
    </row>
    <row r="107" spans="1:10" ht="21.5">
      <c r="A107" s="37" t="s">
        <v>165</v>
      </c>
      <c r="D107" s="103">
        <v>6912525</v>
      </c>
      <c r="F107" s="103">
        <v>24545660</v>
      </c>
      <c r="H107" s="109">
        <v>0</v>
      </c>
      <c r="J107" s="109">
        <v>0</v>
      </c>
    </row>
    <row r="108" spans="1:10" thickBot="1">
      <c r="A108" s="66" t="s">
        <v>153</v>
      </c>
      <c r="D108" s="139">
        <f>SUM(D106:D107)</f>
        <v>39340756</v>
      </c>
      <c r="E108" s="3"/>
      <c r="F108" s="139">
        <f>SUM(F106:F107)</f>
        <v>56304297</v>
      </c>
      <c r="G108" s="3"/>
      <c r="H108" s="139">
        <f>SUM(H106:H107)</f>
        <v>2488516</v>
      </c>
      <c r="I108" s="3"/>
      <c r="J108" s="139">
        <f>SUM(J106:J107)</f>
        <v>10802425</v>
      </c>
    </row>
    <row r="109" spans="1:10" ht="22.5" customHeight="1" thickTop="1"/>
  </sheetData>
  <mergeCells count="29">
    <mergeCell ref="D102:F102"/>
    <mergeCell ref="H102:J102"/>
    <mergeCell ref="H98:J98"/>
    <mergeCell ref="D100:F100"/>
    <mergeCell ref="H100:J100"/>
    <mergeCell ref="D101:F101"/>
    <mergeCell ref="H101:J101"/>
    <mergeCell ref="D59:F59"/>
    <mergeCell ref="H59:J59"/>
    <mergeCell ref="D60:F60"/>
    <mergeCell ref="H60:J60"/>
    <mergeCell ref="D61:F61"/>
    <mergeCell ref="H61:J61"/>
    <mergeCell ref="D45:F45"/>
    <mergeCell ref="H45:J45"/>
    <mergeCell ref="D46:F46"/>
    <mergeCell ref="H46:J46"/>
    <mergeCell ref="H57:J57"/>
    <mergeCell ref="A20:B20"/>
    <mergeCell ref="D44:F44"/>
    <mergeCell ref="H44:J44"/>
    <mergeCell ref="H1:J1"/>
    <mergeCell ref="H2:J2"/>
    <mergeCell ref="D4:F4"/>
    <mergeCell ref="H4:J4"/>
    <mergeCell ref="D5:F5"/>
    <mergeCell ref="H5:J5"/>
    <mergeCell ref="D6:F6"/>
    <mergeCell ref="H6:J6"/>
  </mergeCells>
  <pageMargins left="0.8" right="0.8" top="0.48" bottom="0.5" header="0.5" footer="0.5"/>
  <pageSetup paperSize="9" scale="85" firstPageNumber="12" fitToHeight="4" orientation="portrait" useFirstPageNumber="1" r:id="rId1"/>
  <headerFooter>
    <oddFooter>&amp;L  หมายเหตุประกอบงบการเงินเป็นส่วนหนึ่งของงบการเงินนี้
&amp;C&amp;14&amp;P</oddFooter>
  </headerFooter>
  <rowBreaks count="3" manualBreakCount="3">
    <brk id="40" max="9" man="1"/>
    <brk id="55" max="9" man="1"/>
    <brk id="96" max="9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K41"/>
  <sheetViews>
    <sheetView view="pageBreakPreview" topLeftCell="P1" zoomScale="72" zoomScaleNormal="50" zoomScaleSheetLayoutView="100" workbookViewId="0">
      <selection activeCell="S5" sqref="S5:AA5"/>
    </sheetView>
  </sheetViews>
  <sheetFormatPr defaultColWidth="9" defaultRowHeight="21.5"/>
  <cols>
    <col min="1" max="1" width="67.8984375" customWidth="1"/>
    <col min="2" max="2" width="10" customWidth="1"/>
    <col min="3" max="3" width="11.8984375" customWidth="1"/>
    <col min="4" max="4" width="1.09765625" customWidth="1"/>
    <col min="5" max="5" width="12.09765625" customWidth="1"/>
    <col min="6" max="6" width="1.09765625" customWidth="1"/>
    <col min="7" max="7" width="12.09765625" customWidth="1"/>
    <col min="8" max="8" width="1.09765625" customWidth="1"/>
    <col min="9" max="9" width="13.69921875" customWidth="1"/>
    <col min="10" max="10" width="1.09765625" customWidth="1"/>
    <col min="11" max="11" width="15.69921875" customWidth="1"/>
    <col min="12" max="12" width="1.09765625" customWidth="1"/>
    <col min="13" max="13" width="11.8984375" customWidth="1"/>
    <col min="14" max="14" width="1.09765625" customWidth="1"/>
    <col min="15" max="15" width="13.3984375" customWidth="1"/>
    <col min="16" max="16" width="1.19921875" customWidth="1"/>
    <col min="17" max="17" width="11.8984375" customWidth="1"/>
    <col min="18" max="18" width="1.09765625" customWidth="1"/>
    <col min="19" max="19" width="14.09765625" bestFit="1" customWidth="1"/>
    <col min="20" max="20" width="1.09765625" customWidth="1"/>
    <col min="21" max="21" width="20.09765625" bestFit="1" customWidth="1"/>
    <col min="22" max="22" width="1.5" customWidth="1"/>
    <col min="23" max="23" width="20.09765625" bestFit="1" customWidth="1"/>
    <col min="24" max="24" width="1.09765625" customWidth="1"/>
    <col min="25" max="25" width="14.09765625" bestFit="1" customWidth="1"/>
    <col min="26" max="26" width="1.09765625" customWidth="1"/>
    <col min="27" max="27" width="13.69921875" customWidth="1"/>
    <col min="28" max="28" width="1.09765625" customWidth="1"/>
    <col min="29" max="29" width="13.59765625" bestFit="1" customWidth="1"/>
    <col min="30" max="30" width="1.09765625" customWidth="1"/>
    <col min="31" max="31" width="12.09765625" customWidth="1"/>
    <col min="32" max="32" width="1.3984375" customWidth="1"/>
    <col min="33" max="33" width="14.59765625" bestFit="1" customWidth="1"/>
    <col min="34" max="34" width="1.09765625" customWidth="1"/>
    <col min="35" max="35" width="12.09765625" customWidth="1"/>
    <col min="36" max="36" width="1.09765625" customWidth="1"/>
    <col min="37" max="37" width="17" bestFit="1" customWidth="1"/>
    <col min="38" max="38" width="12.09765625" customWidth="1"/>
    <col min="39" max="39" width="9.09765625" bestFit="1" customWidth="1"/>
  </cols>
  <sheetData>
    <row r="1" spans="1:37" ht="24.5">
      <c r="A1" s="166" t="s">
        <v>38</v>
      </c>
      <c r="B1" s="166"/>
      <c r="C1" s="167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7"/>
      <c r="T1" s="168"/>
      <c r="U1" s="167"/>
      <c r="V1" s="168"/>
      <c r="W1" s="167"/>
      <c r="X1" s="168"/>
      <c r="Y1" s="167"/>
      <c r="Z1" s="167"/>
      <c r="AA1" s="167"/>
      <c r="AB1" s="167"/>
      <c r="AC1" s="167"/>
      <c r="AD1" s="167"/>
      <c r="AE1" s="167"/>
      <c r="AF1" s="167"/>
      <c r="AG1" s="168"/>
      <c r="AH1" s="168"/>
      <c r="AI1" s="167"/>
      <c r="AJ1" s="168"/>
    </row>
    <row r="2" spans="1:37" ht="24.5">
      <c r="A2" s="166" t="s">
        <v>83</v>
      </c>
      <c r="B2" s="166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7"/>
      <c r="T2" s="168"/>
      <c r="U2" s="167"/>
      <c r="V2" s="168"/>
      <c r="W2" s="167"/>
      <c r="X2" s="168"/>
      <c r="Y2" s="167"/>
      <c r="Z2" s="167"/>
      <c r="AA2" s="167"/>
      <c r="AB2" s="167"/>
      <c r="AC2" s="167"/>
      <c r="AD2" s="167"/>
      <c r="AE2" s="167"/>
      <c r="AF2" s="167"/>
      <c r="AG2" s="168"/>
      <c r="AH2" s="168"/>
      <c r="AI2" s="167"/>
      <c r="AJ2" s="168"/>
    </row>
    <row r="3" spans="1:37" ht="24.5">
      <c r="A3" s="166"/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9" t="s">
        <v>76</v>
      </c>
    </row>
    <row r="4" spans="1:37" ht="23">
      <c r="A4" s="166"/>
      <c r="B4" s="166"/>
      <c r="C4" s="262" t="s">
        <v>39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</row>
    <row r="5" spans="1:37" ht="22">
      <c r="A5" s="170"/>
      <c r="B5" s="170"/>
      <c r="C5" s="171"/>
      <c r="D5" s="171"/>
      <c r="E5" s="171"/>
      <c r="F5" s="171"/>
      <c r="G5" s="171"/>
      <c r="H5" s="171"/>
      <c r="J5" s="171"/>
      <c r="K5" s="55"/>
      <c r="L5" s="171"/>
      <c r="M5" s="171"/>
      <c r="N5" s="171"/>
      <c r="O5" s="171"/>
      <c r="P5" s="171"/>
      <c r="Q5" s="171"/>
      <c r="R5" s="171"/>
      <c r="S5" s="263" t="s">
        <v>82</v>
      </c>
      <c r="T5" s="263"/>
      <c r="U5" s="263"/>
      <c r="V5" s="263"/>
      <c r="W5" s="263"/>
      <c r="X5" s="263"/>
      <c r="Y5" s="263"/>
      <c r="Z5" s="263"/>
      <c r="AA5" s="263"/>
      <c r="AB5" s="171"/>
      <c r="AC5" s="171"/>
      <c r="AD5" s="171"/>
      <c r="AE5" s="171"/>
      <c r="AF5" s="171"/>
      <c r="AG5" s="171"/>
      <c r="AH5" s="171"/>
      <c r="AI5" s="171"/>
      <c r="AJ5" s="171"/>
      <c r="AK5" s="171"/>
    </row>
    <row r="6" spans="1:37" ht="22">
      <c r="A6" s="170"/>
      <c r="B6" s="170"/>
      <c r="C6" s="171"/>
      <c r="D6" s="171"/>
      <c r="E6" s="171"/>
      <c r="F6" s="171"/>
      <c r="G6" s="171"/>
      <c r="H6" s="171"/>
      <c r="I6" s="160"/>
      <c r="J6" s="171"/>
      <c r="K6" s="55"/>
      <c r="L6" s="171"/>
      <c r="M6" s="171"/>
      <c r="N6" s="171"/>
      <c r="O6" s="171"/>
      <c r="P6" s="171"/>
      <c r="Q6" s="171"/>
      <c r="R6" s="171"/>
      <c r="S6" s="55"/>
      <c r="T6" s="55"/>
      <c r="U6" s="55"/>
      <c r="V6" s="55"/>
      <c r="W6" s="160" t="s">
        <v>227</v>
      </c>
      <c r="X6" s="55"/>
      <c r="Y6" s="55"/>
      <c r="Z6" s="55"/>
      <c r="AA6" s="55"/>
      <c r="AB6" s="171"/>
      <c r="AC6" s="171"/>
      <c r="AD6" s="171"/>
      <c r="AE6" s="171"/>
      <c r="AF6" s="171"/>
      <c r="AG6" s="171"/>
      <c r="AH6" s="171"/>
      <c r="AI6" s="171"/>
      <c r="AJ6" s="171"/>
      <c r="AK6" s="171"/>
    </row>
    <row r="7" spans="1:37" ht="22">
      <c r="A7" s="170"/>
      <c r="B7" s="170"/>
      <c r="C7" s="171"/>
      <c r="D7" s="171"/>
      <c r="E7" s="171"/>
      <c r="F7" s="171"/>
      <c r="G7" s="171"/>
      <c r="H7" s="171"/>
      <c r="I7" s="160" t="s">
        <v>135</v>
      </c>
      <c r="J7" s="171"/>
      <c r="K7" s="55"/>
      <c r="L7" s="171"/>
      <c r="M7" s="171"/>
      <c r="N7" s="171"/>
      <c r="O7" s="171"/>
      <c r="P7" s="171"/>
      <c r="Q7" s="171"/>
      <c r="R7" s="171"/>
      <c r="S7" s="55"/>
      <c r="T7" s="55"/>
      <c r="U7" s="160" t="s">
        <v>223</v>
      </c>
      <c r="V7" s="55"/>
      <c r="W7" s="160" t="s">
        <v>228</v>
      </c>
      <c r="X7" s="55"/>
      <c r="Y7" s="55"/>
      <c r="Z7" s="55"/>
      <c r="AA7" s="55"/>
      <c r="AB7" s="171"/>
      <c r="AC7" s="171"/>
      <c r="AD7" s="171"/>
      <c r="AE7" s="171"/>
      <c r="AF7" s="171"/>
      <c r="AG7" s="171"/>
      <c r="AH7" s="171"/>
      <c r="AI7" s="171"/>
      <c r="AJ7" s="171"/>
      <c r="AK7" s="171"/>
    </row>
    <row r="8" spans="1:37">
      <c r="A8" s="172"/>
      <c r="B8" s="172"/>
      <c r="C8" s="173"/>
      <c r="D8" s="174"/>
      <c r="E8" s="160"/>
      <c r="F8" s="160"/>
      <c r="G8" s="160"/>
      <c r="H8" s="160"/>
      <c r="I8" s="160" t="s">
        <v>35</v>
      </c>
      <c r="J8" s="160"/>
      <c r="K8" s="55" t="s">
        <v>36</v>
      </c>
      <c r="L8" s="160"/>
      <c r="M8" s="160"/>
      <c r="N8" s="160"/>
      <c r="O8" s="160"/>
      <c r="P8" s="160"/>
      <c r="Q8" s="174"/>
      <c r="R8" s="160"/>
      <c r="S8" s="157" t="s">
        <v>219</v>
      </c>
      <c r="T8" s="160"/>
      <c r="U8" s="160" t="s">
        <v>220</v>
      </c>
      <c r="V8" s="160"/>
      <c r="W8" s="160" t="s">
        <v>229</v>
      </c>
      <c r="X8" s="160"/>
      <c r="Y8" s="160" t="s">
        <v>166</v>
      </c>
      <c r="Z8" s="160"/>
      <c r="AA8" s="173" t="s">
        <v>84</v>
      </c>
      <c r="AB8" s="174"/>
      <c r="AC8" s="157"/>
      <c r="AD8" s="174"/>
      <c r="AE8" s="157"/>
      <c r="AF8" s="174"/>
      <c r="AG8" s="157"/>
      <c r="AH8" s="160"/>
      <c r="AI8" s="160"/>
      <c r="AJ8" s="157"/>
      <c r="AK8" s="175"/>
    </row>
    <row r="9" spans="1:37">
      <c r="A9" s="172"/>
      <c r="B9" s="172"/>
      <c r="C9" s="173" t="s">
        <v>17</v>
      </c>
      <c r="D9" s="174"/>
      <c r="E9" s="160"/>
      <c r="F9" s="160"/>
      <c r="G9" s="160"/>
      <c r="H9" s="160"/>
      <c r="I9" s="160" t="s">
        <v>86</v>
      </c>
      <c r="J9" s="160"/>
      <c r="K9" s="55" t="s">
        <v>102</v>
      </c>
      <c r="L9" s="160"/>
      <c r="M9" s="160"/>
      <c r="N9" s="160"/>
      <c r="O9" s="173" t="s">
        <v>43</v>
      </c>
      <c r="P9" s="173"/>
      <c r="Q9" s="174"/>
      <c r="R9" s="160"/>
      <c r="S9" s="157" t="s">
        <v>220</v>
      </c>
      <c r="T9" s="160"/>
      <c r="U9" s="157" t="s">
        <v>224</v>
      </c>
      <c r="V9" s="160"/>
      <c r="W9" s="157" t="s">
        <v>230</v>
      </c>
      <c r="X9" s="160"/>
      <c r="Y9" s="160" t="s">
        <v>167</v>
      </c>
      <c r="Z9" s="160"/>
      <c r="AA9" s="173" t="s">
        <v>85</v>
      </c>
      <c r="AB9" s="174"/>
      <c r="AE9" t="s">
        <v>171</v>
      </c>
      <c r="AF9" s="174"/>
      <c r="AG9" s="157" t="s">
        <v>54</v>
      </c>
      <c r="AH9" s="160"/>
      <c r="AI9" s="160" t="s">
        <v>86</v>
      </c>
      <c r="AJ9" s="157"/>
      <c r="AK9" s="175"/>
    </row>
    <row r="10" spans="1:37">
      <c r="A10" s="172"/>
      <c r="B10" s="172"/>
      <c r="C10" s="160" t="s">
        <v>48</v>
      </c>
      <c r="D10" s="160"/>
      <c r="E10" s="160" t="s">
        <v>24</v>
      </c>
      <c r="F10" s="160"/>
      <c r="G10" s="160"/>
      <c r="H10" s="160"/>
      <c r="I10" s="160" t="s">
        <v>136</v>
      </c>
      <c r="J10" s="160"/>
      <c r="K10" s="160" t="s">
        <v>103</v>
      </c>
      <c r="L10" s="160"/>
      <c r="M10" s="160" t="s">
        <v>62</v>
      </c>
      <c r="N10" s="160"/>
      <c r="O10" s="160" t="s">
        <v>31</v>
      </c>
      <c r="P10" s="160"/>
      <c r="Q10" s="160" t="s">
        <v>57</v>
      </c>
      <c r="R10" s="160"/>
      <c r="S10" s="158" t="s">
        <v>221</v>
      </c>
      <c r="T10" s="160"/>
      <c r="U10" s="158" t="s">
        <v>225</v>
      </c>
      <c r="V10" s="160"/>
      <c r="W10" s="158" t="s">
        <v>231</v>
      </c>
      <c r="X10" s="160"/>
      <c r="Y10" s="160" t="s">
        <v>168</v>
      </c>
      <c r="Z10" s="160"/>
      <c r="AA10" s="160" t="s">
        <v>87</v>
      </c>
      <c r="AB10" s="160"/>
      <c r="AC10" s="160"/>
      <c r="AD10" s="160"/>
      <c r="AE10" s="160" t="s">
        <v>172</v>
      </c>
      <c r="AF10" s="160"/>
      <c r="AG10" s="157" t="s">
        <v>25</v>
      </c>
      <c r="AH10" s="160"/>
      <c r="AI10" s="160" t="s">
        <v>88</v>
      </c>
      <c r="AJ10" s="157"/>
      <c r="AK10" s="160" t="s">
        <v>54</v>
      </c>
    </row>
    <row r="11" spans="1:37">
      <c r="A11" s="156"/>
      <c r="B11" s="176" t="s">
        <v>1</v>
      </c>
      <c r="C11" s="46" t="s">
        <v>89</v>
      </c>
      <c r="D11" s="160"/>
      <c r="E11" s="46" t="s">
        <v>61</v>
      </c>
      <c r="F11" s="160"/>
      <c r="G11" s="159" t="s">
        <v>101</v>
      </c>
      <c r="H11" s="160"/>
      <c r="I11" s="46" t="s">
        <v>147</v>
      </c>
      <c r="J11" s="160"/>
      <c r="K11" s="177" t="s">
        <v>104</v>
      </c>
      <c r="L11" s="160"/>
      <c r="M11" s="46" t="s">
        <v>55</v>
      </c>
      <c r="N11" s="160"/>
      <c r="O11" s="46" t="s">
        <v>46</v>
      </c>
      <c r="P11" s="160"/>
      <c r="Q11" s="46" t="s">
        <v>90</v>
      </c>
      <c r="R11" s="160"/>
      <c r="S11" s="159" t="s">
        <v>222</v>
      </c>
      <c r="T11" s="160"/>
      <c r="U11" s="159" t="s">
        <v>226</v>
      </c>
      <c r="V11" s="160"/>
      <c r="W11" s="159" t="s">
        <v>232</v>
      </c>
      <c r="X11" s="160"/>
      <c r="Y11" s="46" t="s">
        <v>169</v>
      </c>
      <c r="Z11" s="160"/>
      <c r="AA11" s="46" t="s">
        <v>16</v>
      </c>
      <c r="AB11" s="160"/>
      <c r="AC11" s="46" t="s">
        <v>84</v>
      </c>
      <c r="AD11" s="160"/>
      <c r="AE11" s="46" t="s">
        <v>173</v>
      </c>
      <c r="AF11" s="160"/>
      <c r="AG11" s="159" t="s">
        <v>194</v>
      </c>
      <c r="AH11" s="160"/>
      <c r="AI11" s="46" t="s">
        <v>91</v>
      </c>
      <c r="AJ11" s="157"/>
      <c r="AK11" s="46" t="s">
        <v>25</v>
      </c>
    </row>
    <row r="12" spans="1:37" ht="22">
      <c r="A12" s="178" t="s">
        <v>213</v>
      </c>
      <c r="B12" s="178"/>
    </row>
    <row r="13" spans="1:37" ht="22">
      <c r="A13" s="178" t="s">
        <v>214</v>
      </c>
      <c r="B13" s="178"/>
      <c r="C13" s="179">
        <v>8611242</v>
      </c>
      <c r="D13" s="179"/>
      <c r="E13" s="179">
        <v>57298909</v>
      </c>
      <c r="F13" s="179"/>
      <c r="G13" s="179">
        <v>3470021</v>
      </c>
      <c r="H13" s="179"/>
      <c r="I13" s="179">
        <v>4072786</v>
      </c>
      <c r="J13" s="179"/>
      <c r="K13" s="179">
        <v>-5159</v>
      </c>
      <c r="L13" s="179"/>
      <c r="M13" s="179">
        <v>929166</v>
      </c>
      <c r="N13" s="179"/>
      <c r="O13" s="179">
        <v>103579286</v>
      </c>
      <c r="P13" s="179"/>
      <c r="Q13" s="179">
        <v>-2909249</v>
      </c>
      <c r="R13" s="179"/>
      <c r="S13" s="179">
        <v>13977518</v>
      </c>
      <c r="T13" s="179"/>
      <c r="U13" s="108">
        <v>0</v>
      </c>
      <c r="V13" s="179"/>
      <c r="W13" s="179">
        <v>-3951357</v>
      </c>
      <c r="X13" s="179"/>
      <c r="Y13" s="179">
        <v>-31797899</v>
      </c>
      <c r="Z13" s="179"/>
      <c r="AA13" s="108">
        <f>SUM(S13:Y13)</f>
        <v>-21771738</v>
      </c>
      <c r="AB13" s="179"/>
      <c r="AC13" s="108">
        <f>AA13+SUM(C13:Q13)</f>
        <v>153275264</v>
      </c>
      <c r="AD13" s="179"/>
      <c r="AE13" s="140">
        <v>15000000</v>
      </c>
      <c r="AF13" s="179"/>
      <c r="AG13" s="150">
        <v>168275264</v>
      </c>
      <c r="AH13" s="179"/>
      <c r="AI13" s="179">
        <v>50597130</v>
      </c>
      <c r="AJ13" s="171"/>
      <c r="AK13" s="108">
        <f>SUM(AG13:AI13)</f>
        <v>218872394</v>
      </c>
    </row>
    <row r="14" spans="1:37">
      <c r="A14" s="156" t="s">
        <v>204</v>
      </c>
      <c r="B14" s="176">
        <v>3</v>
      </c>
      <c r="C14" s="103">
        <v>0</v>
      </c>
      <c r="D14" s="180"/>
      <c r="E14" s="103">
        <v>0</v>
      </c>
      <c r="F14" s="180"/>
      <c r="G14" s="103">
        <v>0</v>
      </c>
      <c r="H14" s="101"/>
      <c r="I14" s="103">
        <v>0</v>
      </c>
      <c r="J14" s="102"/>
      <c r="K14" s="103">
        <v>0</v>
      </c>
      <c r="L14" s="102"/>
      <c r="M14" s="103">
        <v>0</v>
      </c>
      <c r="N14" s="180"/>
      <c r="O14" s="180">
        <v>-2175091</v>
      </c>
      <c r="P14" s="180"/>
      <c r="Q14" s="103">
        <v>0</v>
      </c>
      <c r="R14" s="180"/>
      <c r="S14" s="103">
        <v>0</v>
      </c>
      <c r="T14" s="101"/>
      <c r="U14" s="103">
        <v>-611448</v>
      </c>
      <c r="V14" s="101"/>
      <c r="W14" s="103">
        <v>7075936</v>
      </c>
      <c r="X14" s="97"/>
      <c r="Y14" s="103">
        <v>0</v>
      </c>
      <c r="Z14" s="101"/>
      <c r="AA14" s="103">
        <f>SUM(S14:Z14)</f>
        <v>6464488</v>
      </c>
      <c r="AB14" s="180"/>
      <c r="AC14" s="103">
        <f>AA14+SUM(C14:Q14)</f>
        <v>4289397</v>
      </c>
      <c r="AD14" s="180"/>
      <c r="AE14" s="103">
        <v>0</v>
      </c>
      <c r="AF14" s="180"/>
      <c r="AG14" s="103">
        <v>4289397</v>
      </c>
      <c r="AH14" s="180"/>
      <c r="AI14" s="180">
        <v>-484972</v>
      </c>
      <c r="AK14" s="103">
        <f>SUM(AG14:AI14)</f>
        <v>3804425</v>
      </c>
    </row>
    <row r="15" spans="1:37" ht="22">
      <c r="A15" s="178" t="s">
        <v>215</v>
      </c>
      <c r="B15" s="178"/>
      <c r="C15" s="151">
        <f>SUM(C13:C14)</f>
        <v>8611242</v>
      </c>
      <c r="D15" s="104"/>
      <c r="E15" s="151">
        <f>SUM(E13:E14)</f>
        <v>57298909</v>
      </c>
      <c r="F15" s="108"/>
      <c r="G15" s="151">
        <f>SUM(G13:G14)</f>
        <v>3470021</v>
      </c>
      <c r="H15" s="104"/>
      <c r="I15" s="151">
        <f>SUM(I13:I14)</f>
        <v>4072786</v>
      </c>
      <c r="J15" s="105"/>
      <c r="K15" s="151">
        <f>SUM(K13:K14)</f>
        <v>-5159</v>
      </c>
      <c r="L15" s="105"/>
      <c r="M15" s="151">
        <f>SUM(M13:M14)</f>
        <v>929166</v>
      </c>
      <c r="N15" s="105"/>
      <c r="O15" s="151">
        <f>SUM(O13:O14)</f>
        <v>101404195</v>
      </c>
      <c r="P15" s="108"/>
      <c r="Q15" s="151">
        <f>SUM(Q13:Q14)</f>
        <v>-2909249</v>
      </c>
      <c r="R15" s="104"/>
      <c r="S15" s="151">
        <f>SUM(S13:S14)</f>
        <v>13977518</v>
      </c>
      <c r="T15" s="104"/>
      <c r="U15" s="151">
        <f>SUM(U13:U14)</f>
        <v>-611448</v>
      </c>
      <c r="V15" s="104"/>
      <c r="W15" s="151">
        <f>SUM(W13:W14)</f>
        <v>3124579</v>
      </c>
      <c r="X15" s="99"/>
      <c r="Y15" s="151">
        <f>SUM(Y13:Y14)</f>
        <v>-31797899</v>
      </c>
      <c r="Z15" s="104"/>
      <c r="AA15" s="151">
        <f>SUM(AA13:AA14)</f>
        <v>-15307250</v>
      </c>
      <c r="AB15" s="105"/>
      <c r="AC15" s="151">
        <f>SUM(AC13:AC14)</f>
        <v>157564661</v>
      </c>
      <c r="AD15" s="105"/>
      <c r="AE15" s="151">
        <f>SUM(AE13:AE14)</f>
        <v>15000000</v>
      </c>
      <c r="AF15" s="181"/>
      <c r="AG15" s="151">
        <f>SUM(AG13:AG14)</f>
        <v>172564661</v>
      </c>
      <c r="AH15" s="181"/>
      <c r="AI15" s="151">
        <f>SUM(AI13:AI14)</f>
        <v>50112158</v>
      </c>
      <c r="AJ15" s="171"/>
      <c r="AK15" s="151">
        <f>SUM(AK13:AK14)</f>
        <v>222676819</v>
      </c>
    </row>
    <row r="16" spans="1:37" ht="22">
      <c r="A16" s="171" t="s">
        <v>198</v>
      </c>
      <c r="B16" s="171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82"/>
      <c r="AD16" s="179"/>
      <c r="AE16" s="182"/>
      <c r="AF16" s="179"/>
      <c r="AG16" s="182"/>
      <c r="AH16" s="179"/>
      <c r="AI16" s="179"/>
      <c r="AJ16" s="179"/>
      <c r="AK16" s="179"/>
    </row>
    <row r="17" spans="1:37" ht="22">
      <c r="A17" s="183" t="s">
        <v>202</v>
      </c>
      <c r="B17" s="183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08"/>
      <c r="T17" s="179"/>
      <c r="U17" s="179"/>
      <c r="V17" s="179"/>
      <c r="W17" s="179"/>
      <c r="X17" s="179"/>
      <c r="Y17" s="179"/>
      <c r="Z17" s="179"/>
      <c r="AA17" s="179"/>
      <c r="AB17" s="179"/>
      <c r="AC17" s="182"/>
      <c r="AD17" s="179"/>
      <c r="AE17" s="182"/>
      <c r="AF17" s="179"/>
      <c r="AG17" s="182"/>
      <c r="AH17" s="179"/>
      <c r="AI17" s="179"/>
      <c r="AJ17" s="179"/>
      <c r="AK17" s="179"/>
    </row>
    <row r="18" spans="1:37">
      <c r="A18" s="184" t="s">
        <v>143</v>
      </c>
      <c r="B18" s="184"/>
      <c r="C18" s="98">
        <v>0</v>
      </c>
      <c r="D18" s="102"/>
      <c r="E18" s="98">
        <v>0</v>
      </c>
      <c r="F18" s="98"/>
      <c r="G18" s="98">
        <v>0</v>
      </c>
      <c r="H18" s="102"/>
      <c r="I18" s="98">
        <v>0</v>
      </c>
      <c r="J18" s="102"/>
      <c r="K18" s="98">
        <v>0</v>
      </c>
      <c r="L18" s="102"/>
      <c r="M18" s="98">
        <v>0</v>
      </c>
      <c r="N18" s="102"/>
      <c r="O18" s="129">
        <v>-6502850</v>
      </c>
      <c r="P18" s="129"/>
      <c r="Q18" s="98">
        <v>0</v>
      </c>
      <c r="R18" s="102"/>
      <c r="S18" s="98">
        <v>0</v>
      </c>
      <c r="T18" s="102"/>
      <c r="U18" s="98">
        <v>0</v>
      </c>
      <c r="V18" s="102"/>
      <c r="W18" s="98">
        <v>0</v>
      </c>
      <c r="X18" s="97"/>
      <c r="Y18" s="98">
        <v>0</v>
      </c>
      <c r="Z18" s="102"/>
      <c r="AA18" s="98">
        <f>SUM(S18:Z18)</f>
        <v>0</v>
      </c>
      <c r="AB18" s="102"/>
      <c r="AC18" s="98">
        <f>AA18+SUM(C18:Q18)</f>
        <v>-6502850</v>
      </c>
      <c r="AD18" s="102"/>
      <c r="AE18" s="98">
        <v>0</v>
      </c>
      <c r="AF18" s="102"/>
      <c r="AG18" s="98">
        <f>SUM(C18:AA18)</f>
        <v>-6502850</v>
      </c>
      <c r="AH18" s="185"/>
      <c r="AI18" s="98">
        <v>-4971936</v>
      </c>
      <c r="AJ18" s="185"/>
      <c r="AK18" s="98">
        <f>SUM(AG18:AI18)</f>
        <v>-11474786</v>
      </c>
    </row>
    <row r="19" spans="1:37">
      <c r="A19" s="156" t="s">
        <v>257</v>
      </c>
      <c r="B19" s="176">
        <v>21</v>
      </c>
      <c r="C19" s="103">
        <v>0</v>
      </c>
      <c r="D19" s="180"/>
      <c r="E19" s="103">
        <v>0</v>
      </c>
      <c r="F19" s="180"/>
      <c r="G19" s="103">
        <v>0</v>
      </c>
      <c r="H19" s="102"/>
      <c r="I19" s="103">
        <v>0</v>
      </c>
      <c r="J19" s="102"/>
      <c r="K19" s="103">
        <v>0</v>
      </c>
      <c r="L19" s="102"/>
      <c r="M19" s="103">
        <v>0</v>
      </c>
      <c r="N19" s="180"/>
      <c r="O19" s="109">
        <v>0</v>
      </c>
      <c r="P19" s="180"/>
      <c r="Q19" s="103">
        <v>-6088210</v>
      </c>
      <c r="R19" s="180"/>
      <c r="S19" s="103">
        <v>0</v>
      </c>
      <c r="T19" s="102"/>
      <c r="U19" s="103">
        <v>0</v>
      </c>
      <c r="V19" s="102"/>
      <c r="W19" s="103">
        <v>0</v>
      </c>
      <c r="X19" s="97"/>
      <c r="Y19" s="103">
        <v>0</v>
      </c>
      <c r="Z19" s="102"/>
      <c r="AA19" s="103">
        <v>0</v>
      </c>
      <c r="AB19" s="180"/>
      <c r="AC19" s="103">
        <f>AA19+SUM(C19:Q19)</f>
        <v>-6088210</v>
      </c>
      <c r="AD19" s="180"/>
      <c r="AE19" s="103">
        <v>0</v>
      </c>
      <c r="AF19" s="180"/>
      <c r="AG19" s="103">
        <v>-6088210</v>
      </c>
      <c r="AH19" s="180"/>
      <c r="AI19" s="103">
        <v>0</v>
      </c>
      <c r="AK19" s="103">
        <v>-6088210</v>
      </c>
    </row>
    <row r="20" spans="1:37" ht="22">
      <c r="A20" s="183" t="s">
        <v>258</v>
      </c>
      <c r="B20" s="183"/>
      <c r="C20" s="106">
        <f>SUM(C18:C18)</f>
        <v>0</v>
      </c>
      <c r="D20" s="104"/>
      <c r="E20" s="106">
        <f>SUM(E18:E18)</f>
        <v>0</v>
      </c>
      <c r="F20" s="108"/>
      <c r="G20" s="106">
        <f>SUM(G18:G18)</f>
        <v>0</v>
      </c>
      <c r="H20" s="104"/>
      <c r="I20" s="106">
        <f>SUM(I18:I18)</f>
        <v>0</v>
      </c>
      <c r="J20" s="105"/>
      <c r="K20" s="106">
        <f>SUM(K18:K18)</f>
        <v>0</v>
      </c>
      <c r="L20" s="105"/>
      <c r="M20" s="106">
        <f>SUM(M18:M18)</f>
        <v>0</v>
      </c>
      <c r="N20" s="105"/>
      <c r="O20" s="106">
        <f>SUM(O18:O19)</f>
        <v>-6502850</v>
      </c>
      <c r="P20" s="108"/>
      <c r="Q20" s="106">
        <f>SUM(Q18:Q19)</f>
        <v>-6088210</v>
      </c>
      <c r="R20" s="104"/>
      <c r="S20" s="106">
        <f>SUM(S18:S19)</f>
        <v>0</v>
      </c>
      <c r="T20" s="104"/>
      <c r="U20" s="106">
        <f>SUM(U18:U19)</f>
        <v>0</v>
      </c>
      <c r="V20" s="104"/>
      <c r="W20" s="106">
        <f>SUM(W18:W19)</f>
        <v>0</v>
      </c>
      <c r="X20" s="99"/>
      <c r="Y20" s="106">
        <f>SUM(Y18:Y19)</f>
        <v>0</v>
      </c>
      <c r="Z20" s="104"/>
      <c r="AA20" s="106">
        <f>SUM(AA18:AA19)</f>
        <v>0</v>
      </c>
      <c r="AB20" s="105"/>
      <c r="AC20" s="106">
        <f>SUM(AC18:AC19)</f>
        <v>-12591060</v>
      </c>
      <c r="AD20" s="105"/>
      <c r="AE20" s="106">
        <f>SUM(AE18:AE18)</f>
        <v>0</v>
      </c>
      <c r="AF20" s="105"/>
      <c r="AG20" s="106">
        <f>SUM(AG18:AG19)</f>
        <v>-12591060</v>
      </c>
      <c r="AH20" s="181"/>
      <c r="AI20" s="106">
        <f>SUM(AI18:AI19)</f>
        <v>-4971936</v>
      </c>
      <c r="AJ20" s="181"/>
      <c r="AK20" s="106">
        <f>SUM(AK18:AK19)</f>
        <v>-17562996</v>
      </c>
    </row>
    <row r="21" spans="1:37" ht="22">
      <c r="A21" s="164" t="s">
        <v>170</v>
      </c>
      <c r="B21" s="164"/>
      <c r="C21" s="105"/>
      <c r="D21" s="104"/>
      <c r="E21" s="105"/>
      <c r="F21" s="105"/>
      <c r="G21" s="105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4"/>
      <c r="S21" s="105"/>
      <c r="T21" s="104"/>
      <c r="U21" s="105"/>
      <c r="V21" s="104"/>
      <c r="W21" s="105"/>
      <c r="X21" s="99"/>
      <c r="Y21" s="105"/>
      <c r="Z21" s="104"/>
      <c r="AA21" s="105"/>
      <c r="AB21" s="105"/>
      <c r="AC21" s="105"/>
      <c r="AD21" s="105"/>
      <c r="AE21" s="105"/>
      <c r="AF21" s="105"/>
      <c r="AG21" s="105"/>
      <c r="AH21" s="181"/>
      <c r="AI21" s="107"/>
      <c r="AJ21" s="181"/>
      <c r="AK21" s="186"/>
    </row>
    <row r="22" spans="1:37" ht="22">
      <c r="A22" s="184" t="s">
        <v>145</v>
      </c>
      <c r="B22" s="176"/>
      <c r="C22" s="98"/>
      <c r="D22" s="102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04"/>
      <c r="S22" s="98"/>
      <c r="T22" s="98"/>
      <c r="U22" s="98"/>
      <c r="V22" s="98"/>
      <c r="W22" s="98"/>
      <c r="X22" s="98"/>
      <c r="Y22" s="98"/>
      <c r="Z22" s="98"/>
      <c r="AA22" s="98"/>
      <c r="AB22" s="105"/>
      <c r="AC22" s="98"/>
      <c r="AD22" s="105"/>
      <c r="AE22" s="98"/>
      <c r="AF22" s="105"/>
      <c r="AG22" s="98"/>
      <c r="AH22" s="181"/>
      <c r="AI22" s="98"/>
      <c r="AJ22" s="181"/>
      <c r="AK22" s="98"/>
    </row>
    <row r="23" spans="1:37" ht="22">
      <c r="A23" s="184" t="s">
        <v>146</v>
      </c>
      <c r="B23" s="176"/>
      <c r="C23" s="98">
        <v>0</v>
      </c>
      <c r="D23" s="102"/>
      <c r="E23" s="98">
        <v>0</v>
      </c>
      <c r="F23" s="98"/>
      <c r="G23" s="98">
        <v>0</v>
      </c>
      <c r="H23" s="98"/>
      <c r="I23" s="129">
        <v>-269058</v>
      </c>
      <c r="J23" s="98"/>
      <c r="K23" s="98">
        <v>0</v>
      </c>
      <c r="L23" s="98"/>
      <c r="M23" s="98">
        <v>0</v>
      </c>
      <c r="N23" s="98"/>
      <c r="O23" s="98">
        <v>0</v>
      </c>
      <c r="P23" s="98"/>
      <c r="Q23" s="98">
        <v>0</v>
      </c>
      <c r="R23" s="104"/>
      <c r="S23" s="98">
        <v>0</v>
      </c>
      <c r="T23" s="98"/>
      <c r="U23" s="98">
        <v>0</v>
      </c>
      <c r="V23" s="98"/>
      <c r="W23" s="98">
        <v>0</v>
      </c>
      <c r="X23" s="98"/>
      <c r="Y23" s="98">
        <v>3587</v>
      </c>
      <c r="Z23" s="98"/>
      <c r="AA23" s="98">
        <f>SUM(S23:Y23)</f>
        <v>3587</v>
      </c>
      <c r="AB23" s="105"/>
      <c r="AC23" s="98">
        <f>AA23+SUM(C23:O23)</f>
        <v>-265471</v>
      </c>
      <c r="AD23" s="105"/>
      <c r="AE23" s="98">
        <v>0</v>
      </c>
      <c r="AF23" s="105"/>
      <c r="AG23" s="98">
        <f>SUM(C23:Y23)</f>
        <v>-265471</v>
      </c>
      <c r="AH23" s="181"/>
      <c r="AI23" s="98">
        <v>310358</v>
      </c>
      <c r="AJ23" s="181"/>
      <c r="AK23" s="98">
        <f>SUM(AG23:AI23)</f>
        <v>44887</v>
      </c>
    </row>
    <row r="24" spans="1:37" ht="22">
      <c r="A24" s="184" t="s">
        <v>148</v>
      </c>
      <c r="B24" s="176"/>
      <c r="C24" s="98">
        <v>0</v>
      </c>
      <c r="D24" s="102"/>
      <c r="E24" s="98">
        <v>0</v>
      </c>
      <c r="F24" s="98"/>
      <c r="G24" s="98">
        <v>0</v>
      </c>
      <c r="H24" s="98"/>
      <c r="I24" s="98">
        <v>-3680</v>
      </c>
      <c r="J24" s="98"/>
      <c r="K24" s="98">
        <v>0</v>
      </c>
      <c r="L24" s="98"/>
      <c r="M24" s="98">
        <v>0</v>
      </c>
      <c r="N24" s="98"/>
      <c r="O24" s="98">
        <v>0</v>
      </c>
      <c r="P24" s="98"/>
      <c r="Q24" s="98">
        <v>0</v>
      </c>
      <c r="R24" s="104"/>
      <c r="S24" s="98">
        <v>0</v>
      </c>
      <c r="T24" s="98"/>
      <c r="U24" s="98">
        <v>0</v>
      </c>
      <c r="V24" s="98"/>
      <c r="W24" s="98">
        <v>0</v>
      </c>
      <c r="X24" s="98"/>
      <c r="Y24" s="98">
        <v>0</v>
      </c>
      <c r="Z24" s="98"/>
      <c r="AA24" s="98">
        <f>SUM(S24:Y24)</f>
        <v>0</v>
      </c>
      <c r="AB24" s="105"/>
      <c r="AC24" s="98">
        <f>AA24+SUM(C24:O24)</f>
        <v>-3680</v>
      </c>
      <c r="AD24" s="105"/>
      <c r="AE24" s="98">
        <v>0</v>
      </c>
      <c r="AF24" s="105"/>
      <c r="AG24" s="98">
        <f>SUM(C24:Y24)</f>
        <v>-3680</v>
      </c>
      <c r="AH24" s="181"/>
      <c r="AI24" s="98">
        <v>0</v>
      </c>
      <c r="AJ24" s="181"/>
      <c r="AK24" s="98">
        <f>SUM(AG24:AI24)</f>
        <v>-3680</v>
      </c>
    </row>
    <row r="25" spans="1:37" ht="22">
      <c r="A25" s="184" t="s">
        <v>137</v>
      </c>
      <c r="B25" s="176"/>
      <c r="C25" s="98">
        <v>0</v>
      </c>
      <c r="D25" s="102"/>
      <c r="E25" s="98">
        <v>0</v>
      </c>
      <c r="F25" s="98"/>
      <c r="G25" s="98">
        <v>0</v>
      </c>
      <c r="H25" s="98"/>
      <c r="I25" s="98">
        <v>0</v>
      </c>
      <c r="J25" s="98"/>
      <c r="K25" s="98">
        <v>0</v>
      </c>
      <c r="L25" s="98"/>
      <c r="M25" s="98">
        <v>0</v>
      </c>
      <c r="N25" s="98"/>
      <c r="O25" s="98">
        <v>0</v>
      </c>
      <c r="P25" s="98"/>
      <c r="Q25" s="98">
        <v>0</v>
      </c>
      <c r="R25" s="105"/>
      <c r="S25" s="98">
        <v>0</v>
      </c>
      <c r="T25" s="98"/>
      <c r="U25" s="98">
        <v>0</v>
      </c>
      <c r="V25" s="98"/>
      <c r="W25" s="98">
        <v>0</v>
      </c>
      <c r="X25" s="98"/>
      <c r="Y25" s="98">
        <v>0</v>
      </c>
      <c r="Z25" s="98"/>
      <c r="AA25" s="98">
        <f>SUM(S25:Y25)</f>
        <v>0</v>
      </c>
      <c r="AB25" s="105"/>
      <c r="AC25" s="98">
        <f>AA25+SUM(C25:O25)</f>
        <v>0</v>
      </c>
      <c r="AD25" s="105"/>
      <c r="AE25" s="98">
        <v>0</v>
      </c>
      <c r="AF25" s="105"/>
      <c r="AG25" s="98">
        <f>SUM(C25:AA25)</f>
        <v>0</v>
      </c>
      <c r="AH25" s="196"/>
      <c r="AI25" s="129">
        <v>251590</v>
      </c>
      <c r="AJ25" s="196"/>
      <c r="AK25" s="98">
        <f>SUM(AG25:AI25)</f>
        <v>251590</v>
      </c>
    </row>
    <row r="26" spans="1:37" ht="22">
      <c r="A26" s="156" t="s">
        <v>218</v>
      </c>
      <c r="B26" s="176"/>
      <c r="C26" s="98">
        <v>0</v>
      </c>
      <c r="D26" s="102"/>
      <c r="E26" s="98">
        <v>0</v>
      </c>
      <c r="F26" s="98"/>
      <c r="G26" s="98">
        <v>0</v>
      </c>
      <c r="H26" s="98"/>
      <c r="I26" s="98">
        <v>0</v>
      </c>
      <c r="J26" s="98"/>
      <c r="K26" s="98">
        <v>0</v>
      </c>
      <c r="L26" s="98"/>
      <c r="M26" s="98">
        <v>0</v>
      </c>
      <c r="N26" s="98"/>
      <c r="O26" s="98">
        <v>0</v>
      </c>
      <c r="P26" s="98"/>
      <c r="Q26" s="98">
        <v>0</v>
      </c>
      <c r="R26" s="105"/>
      <c r="S26" s="98">
        <v>0</v>
      </c>
      <c r="T26" s="98"/>
      <c r="U26" s="98">
        <v>0</v>
      </c>
      <c r="V26" s="98"/>
      <c r="W26" s="98">
        <v>0</v>
      </c>
      <c r="X26" s="98"/>
      <c r="Y26" s="98">
        <v>0</v>
      </c>
      <c r="Z26" s="98"/>
      <c r="AA26" s="98">
        <f>SUM(S26:Y26)</f>
        <v>0</v>
      </c>
      <c r="AB26" s="105"/>
      <c r="AC26" s="98">
        <f>AA26+SUM(C26:O26)</f>
        <v>0</v>
      </c>
      <c r="AD26" s="105"/>
      <c r="AE26" s="98">
        <v>0</v>
      </c>
      <c r="AF26" s="105"/>
      <c r="AG26" s="98">
        <f>SUM(C26:AA26)</f>
        <v>0</v>
      </c>
      <c r="AH26" s="196"/>
      <c r="AI26" s="129">
        <v>-6051</v>
      </c>
      <c r="AJ26" s="196"/>
      <c r="AK26" s="98">
        <f>SUM(AG26:AI26)</f>
        <v>-6051</v>
      </c>
    </row>
    <row r="27" spans="1:37" ht="22">
      <c r="A27" s="195" t="s">
        <v>261</v>
      </c>
      <c r="B27" s="176">
        <v>6</v>
      </c>
      <c r="C27" s="103">
        <v>0</v>
      </c>
      <c r="D27" s="102"/>
      <c r="E27" s="103">
        <v>0</v>
      </c>
      <c r="F27" s="98"/>
      <c r="G27" s="103">
        <v>0</v>
      </c>
      <c r="H27" s="98"/>
      <c r="I27" s="103">
        <v>1009893</v>
      </c>
      <c r="J27" s="98"/>
      <c r="K27" s="103">
        <v>0</v>
      </c>
      <c r="L27" s="98"/>
      <c r="M27" s="103">
        <v>0</v>
      </c>
      <c r="N27" s="98"/>
      <c r="O27" s="103">
        <v>291802</v>
      </c>
      <c r="P27" s="98"/>
      <c r="Q27" s="103">
        <v>0</v>
      </c>
      <c r="R27" s="105"/>
      <c r="S27" s="103">
        <v>0</v>
      </c>
      <c r="T27" s="98"/>
      <c r="U27" s="103">
        <v>0</v>
      </c>
      <c r="V27" s="98"/>
      <c r="W27" s="103">
        <v>-291802</v>
      </c>
      <c r="X27" s="98"/>
      <c r="Y27" s="109">
        <v>216698</v>
      </c>
      <c r="Z27" s="98"/>
      <c r="AA27" s="103">
        <f>SUM(S27:Y27)</f>
        <v>-75104</v>
      </c>
      <c r="AB27" s="105"/>
      <c r="AC27" s="103">
        <f>AA27+SUM(C27:Q27)</f>
        <v>1226591</v>
      </c>
      <c r="AD27" s="105"/>
      <c r="AE27" s="103">
        <v>0</v>
      </c>
      <c r="AF27" s="105"/>
      <c r="AG27" s="103">
        <f>SUM(C27:Y27)</f>
        <v>1226591</v>
      </c>
      <c r="AH27" s="181"/>
      <c r="AI27" s="109">
        <v>0</v>
      </c>
      <c r="AJ27" s="181"/>
      <c r="AK27" s="103">
        <f>SUM(AG27:AI27)</f>
        <v>1226591</v>
      </c>
    </row>
    <row r="28" spans="1:37" ht="22">
      <c r="A28" s="187" t="s">
        <v>210</v>
      </c>
      <c r="B28" s="176"/>
      <c r="C28" s="106">
        <f>SUM(C23:C27)</f>
        <v>0</v>
      </c>
      <c r="D28" s="104"/>
      <c r="E28" s="106">
        <f>SUM(E23:E27)</f>
        <v>0</v>
      </c>
      <c r="F28" s="108"/>
      <c r="G28" s="106">
        <f>SUM(G23:G27)</f>
        <v>0</v>
      </c>
      <c r="H28" s="104"/>
      <c r="I28" s="106">
        <f>SUM(I23:I27)</f>
        <v>737155</v>
      </c>
      <c r="J28" s="105"/>
      <c r="K28" s="106">
        <f>SUM(K23:K27)</f>
        <v>0</v>
      </c>
      <c r="L28" s="105"/>
      <c r="M28" s="106">
        <f>SUM(M23:M27)</f>
        <v>0</v>
      </c>
      <c r="N28" s="105"/>
      <c r="O28" s="106">
        <f>SUM(O23:O27)</f>
        <v>291802</v>
      </c>
      <c r="P28" s="108"/>
      <c r="Q28" s="106">
        <f>SUM(Q23:Q27)</f>
        <v>0</v>
      </c>
      <c r="R28" s="104"/>
      <c r="S28" s="106">
        <f>SUM(S23:S27)</f>
        <v>0</v>
      </c>
      <c r="T28" s="104"/>
      <c r="U28" s="106">
        <f>SUM(U23:U27)</f>
        <v>0</v>
      </c>
      <c r="V28" s="104"/>
      <c r="W28" s="106">
        <f>SUM(W23:W27)</f>
        <v>-291802</v>
      </c>
      <c r="X28" s="99"/>
      <c r="Y28" s="106">
        <f>SUM(Y23:Y27)</f>
        <v>220285</v>
      </c>
      <c r="Z28" s="104"/>
      <c r="AA28" s="106">
        <f>SUM(AA23:AA27)</f>
        <v>-71517</v>
      </c>
      <c r="AB28" s="105"/>
      <c r="AC28" s="106">
        <f>SUM(AC23:AC27)</f>
        <v>957440</v>
      </c>
      <c r="AD28" s="105"/>
      <c r="AE28" s="106">
        <f>SUM(AE23:AE27)</f>
        <v>0</v>
      </c>
      <c r="AF28" s="105"/>
      <c r="AG28" s="106">
        <f>SUM(AG23:AG27)</f>
        <v>957440</v>
      </c>
      <c r="AH28" s="181"/>
      <c r="AI28" s="106">
        <f>SUM(AI22:AI27)</f>
        <v>555897</v>
      </c>
      <c r="AJ28" s="181"/>
      <c r="AK28" s="106">
        <f>SUM(AK22:AK27)</f>
        <v>1513337</v>
      </c>
    </row>
    <row r="29" spans="1:37" ht="22">
      <c r="A29" s="188" t="s">
        <v>209</v>
      </c>
      <c r="B29" s="176"/>
      <c r="C29" s="106">
        <f>SUM(C20,C28)</f>
        <v>0</v>
      </c>
      <c r="D29" s="181"/>
      <c r="E29" s="106">
        <f>SUM(E20,E28)</f>
        <v>0</v>
      </c>
      <c r="F29" s="108"/>
      <c r="G29" s="106">
        <f>SUM(G20,G28)</f>
        <v>0</v>
      </c>
      <c r="H29" s="181"/>
      <c r="I29" s="106">
        <f>SUM(I20,I28)</f>
        <v>737155</v>
      </c>
      <c r="J29" s="105"/>
      <c r="K29" s="106">
        <f>SUM(K20,K28)</f>
        <v>0</v>
      </c>
      <c r="L29" s="105"/>
      <c r="M29" s="106">
        <f>SUM(M20,M28)</f>
        <v>0</v>
      </c>
      <c r="N29" s="105"/>
      <c r="O29" s="106">
        <f>SUM(O20,O28)</f>
        <v>-6211048</v>
      </c>
      <c r="P29" s="108"/>
      <c r="Q29" s="106">
        <f>SUM(Q20,Q28)</f>
        <v>-6088210</v>
      </c>
      <c r="R29" s="181"/>
      <c r="S29" s="106">
        <f>SUM(S20,S28)</f>
        <v>0</v>
      </c>
      <c r="T29" s="181"/>
      <c r="U29" s="106">
        <f>SUM(U20,U28)</f>
        <v>0</v>
      </c>
      <c r="V29" s="181"/>
      <c r="W29" s="106">
        <f>SUM(W20,W28)</f>
        <v>-291802</v>
      </c>
      <c r="X29" s="189"/>
      <c r="Y29" s="106">
        <f>SUM(Y20,Y28)</f>
        <v>220285</v>
      </c>
      <c r="Z29" s="181"/>
      <c r="AA29" s="106">
        <f>SUM(AA20,AA28)</f>
        <v>-71517</v>
      </c>
      <c r="AB29" s="181"/>
      <c r="AC29" s="106">
        <f>SUM(AC20,AC28)</f>
        <v>-11633620</v>
      </c>
      <c r="AD29" s="181"/>
      <c r="AE29" s="106">
        <f>SUM(AE20,AE28)</f>
        <v>0</v>
      </c>
      <c r="AF29" s="181"/>
      <c r="AG29" s="106">
        <f>SUM(AG20,AG28)</f>
        <v>-11633620</v>
      </c>
      <c r="AH29" s="181"/>
      <c r="AI29" s="106">
        <f>SUM(AI20,AI28)</f>
        <v>-4416039</v>
      </c>
      <c r="AJ29" s="181"/>
      <c r="AK29" s="106">
        <f>SUM(AK20,AK28)</f>
        <v>-16049659</v>
      </c>
    </row>
    <row r="30" spans="1:37" ht="22">
      <c r="A30" s="188" t="s">
        <v>99</v>
      </c>
      <c r="B30" s="176"/>
      <c r="C30" s="105"/>
      <c r="D30" s="181"/>
      <c r="E30" s="105"/>
      <c r="F30" s="105"/>
      <c r="G30" s="105"/>
      <c r="H30" s="181"/>
      <c r="I30" s="105"/>
      <c r="J30" s="105"/>
      <c r="K30" s="105"/>
      <c r="L30" s="105"/>
      <c r="M30" s="105"/>
      <c r="N30" s="105"/>
      <c r="O30" s="105"/>
      <c r="P30" s="105"/>
      <c r="Q30" s="105"/>
      <c r="R30" s="181"/>
      <c r="S30" s="105"/>
      <c r="T30" s="181"/>
      <c r="U30" s="105"/>
      <c r="V30" s="181"/>
      <c r="W30" s="105"/>
      <c r="X30" s="189"/>
      <c r="Y30" s="105"/>
      <c r="Z30" s="181"/>
      <c r="AA30" s="105"/>
      <c r="AB30" s="181"/>
      <c r="AC30" s="105"/>
      <c r="AD30" s="181"/>
      <c r="AE30" s="105"/>
      <c r="AF30" s="181"/>
      <c r="AG30" s="105"/>
      <c r="AH30" s="181"/>
      <c r="AI30" s="186"/>
      <c r="AJ30" s="181"/>
      <c r="AK30" s="186"/>
    </row>
    <row r="31" spans="1:37">
      <c r="A31" s="184" t="s">
        <v>92</v>
      </c>
      <c r="B31" s="176"/>
      <c r="C31" s="98">
        <v>0</v>
      </c>
      <c r="D31" s="102"/>
      <c r="E31" s="98">
        <v>0</v>
      </c>
      <c r="F31" s="98"/>
      <c r="G31" s="98">
        <v>0</v>
      </c>
      <c r="H31" s="98"/>
      <c r="I31" s="98">
        <v>0</v>
      </c>
      <c r="J31" s="98"/>
      <c r="K31" s="98">
        <v>0</v>
      </c>
      <c r="L31" s="98"/>
      <c r="M31" s="98">
        <v>0</v>
      </c>
      <c r="N31" s="98"/>
      <c r="O31" s="129">
        <v>26022389</v>
      </c>
      <c r="P31" s="98"/>
      <c r="Q31" s="98">
        <v>0</v>
      </c>
      <c r="R31" s="98"/>
      <c r="S31" s="98">
        <v>0</v>
      </c>
      <c r="T31" s="98"/>
      <c r="U31" s="98">
        <v>0</v>
      </c>
      <c r="V31" s="98"/>
      <c r="W31" s="98">
        <v>0</v>
      </c>
      <c r="X31" s="98"/>
      <c r="Y31" s="98">
        <v>0</v>
      </c>
      <c r="Z31" s="98"/>
      <c r="AA31" s="98">
        <f>SUM(S31:Y31)</f>
        <v>0</v>
      </c>
      <c r="AB31" s="98"/>
      <c r="AC31" s="98">
        <f>AA31+SUM(C31:O31)</f>
        <v>26022389</v>
      </c>
      <c r="AD31" s="98"/>
      <c r="AE31" s="98">
        <v>0</v>
      </c>
      <c r="AF31" s="98"/>
      <c r="AG31" s="98">
        <f>SUM(C31:AA31)</f>
        <v>26022389</v>
      </c>
      <c r="AH31" s="98"/>
      <c r="AI31" s="129">
        <v>18069595</v>
      </c>
      <c r="AJ31" s="98"/>
      <c r="AK31" s="98">
        <f>SUM(AG31:AI31)</f>
        <v>44091984</v>
      </c>
    </row>
    <row r="32" spans="1:37">
      <c r="A32" s="184" t="s">
        <v>93</v>
      </c>
      <c r="B32" s="184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0"/>
      <c r="P32" s="100"/>
      <c r="Q32" s="102"/>
      <c r="R32" s="185"/>
      <c r="S32" s="102"/>
      <c r="T32" s="102"/>
      <c r="U32" s="102"/>
      <c r="V32" s="102"/>
      <c r="W32" s="102"/>
      <c r="X32" s="97"/>
      <c r="Y32" s="102"/>
      <c r="Z32" s="102"/>
      <c r="AA32" s="102"/>
      <c r="AB32" s="185"/>
      <c r="AC32" s="98"/>
      <c r="AD32" s="185"/>
      <c r="AE32" s="98"/>
      <c r="AF32" s="185"/>
      <c r="AG32" s="98"/>
      <c r="AH32" s="185"/>
      <c r="AJ32" s="185"/>
      <c r="AK32" s="98"/>
    </row>
    <row r="33" spans="1:37">
      <c r="A33" s="184" t="s">
        <v>264</v>
      </c>
      <c r="B33" s="176">
        <v>23</v>
      </c>
      <c r="C33" s="98">
        <v>0</v>
      </c>
      <c r="D33" s="102"/>
      <c r="E33" s="98">
        <v>0</v>
      </c>
      <c r="F33" s="98"/>
      <c r="G33" s="98">
        <v>0</v>
      </c>
      <c r="H33" s="102"/>
      <c r="I33" s="98">
        <v>0</v>
      </c>
      <c r="J33" s="102"/>
      <c r="K33" s="98">
        <v>0</v>
      </c>
      <c r="L33" s="102"/>
      <c r="M33" s="98">
        <v>0</v>
      </c>
      <c r="N33" s="102"/>
      <c r="O33" s="100">
        <v>-569516</v>
      </c>
      <c r="P33" s="100"/>
      <c r="Q33" s="98">
        <v>0</v>
      </c>
      <c r="R33" s="185"/>
      <c r="S33" s="98">
        <v>0</v>
      </c>
      <c r="T33" s="98"/>
      <c r="U33" s="98">
        <v>0</v>
      </c>
      <c r="V33" s="98"/>
      <c r="W33" s="98">
        <v>0</v>
      </c>
      <c r="X33" s="98"/>
      <c r="Y33" s="98">
        <v>0</v>
      </c>
      <c r="Z33" s="98"/>
      <c r="AA33" s="98">
        <f>SUM(S33:Y33)</f>
        <v>0</v>
      </c>
      <c r="AB33" s="185"/>
      <c r="AC33" s="98">
        <f>AA33+SUM(C33:O33)</f>
        <v>-569516</v>
      </c>
      <c r="AD33" s="185"/>
      <c r="AE33" s="98">
        <v>0</v>
      </c>
      <c r="AF33" s="185"/>
      <c r="AG33" s="98">
        <f>SUM(C33:AA33)</f>
        <v>-569516</v>
      </c>
      <c r="AH33" s="185"/>
      <c r="AI33" s="98">
        <v>-8630</v>
      </c>
      <c r="AJ33" s="185"/>
      <c r="AK33" s="98">
        <f>SUM(AG33:AI33)</f>
        <v>-578146</v>
      </c>
    </row>
    <row r="34" spans="1:37">
      <c r="A34" s="184" t="s">
        <v>114</v>
      </c>
      <c r="B34" s="184"/>
      <c r="C34" s="103">
        <v>0</v>
      </c>
      <c r="D34" s="102"/>
      <c r="E34" s="103">
        <v>0</v>
      </c>
      <c r="F34" s="98"/>
      <c r="G34" s="103">
        <v>0</v>
      </c>
      <c r="H34" s="102"/>
      <c r="I34" s="103">
        <v>0</v>
      </c>
      <c r="J34" s="102"/>
      <c r="K34" s="103">
        <v>0</v>
      </c>
      <c r="L34" s="102"/>
      <c r="M34" s="103">
        <v>0</v>
      </c>
      <c r="N34" s="102"/>
      <c r="O34" s="103">
        <v>0</v>
      </c>
      <c r="P34" s="98"/>
      <c r="Q34" s="103">
        <v>0</v>
      </c>
      <c r="R34" s="102"/>
      <c r="S34" s="109">
        <v>10855862</v>
      </c>
      <c r="T34" s="102"/>
      <c r="U34" s="103">
        <v>-824527</v>
      </c>
      <c r="V34" s="102"/>
      <c r="W34" s="103">
        <v>-383197</v>
      </c>
      <c r="X34" s="190"/>
      <c r="Y34" s="103">
        <v>-3342377</v>
      </c>
      <c r="Z34" s="185"/>
      <c r="AA34" s="103">
        <f>SUM(S34:Y34)</f>
        <v>6305761</v>
      </c>
      <c r="AB34" s="185"/>
      <c r="AC34" s="103">
        <f>AA34+SUM(C34:O34)</f>
        <v>6305761</v>
      </c>
      <c r="AD34" s="185"/>
      <c r="AE34" s="103">
        <v>0</v>
      </c>
      <c r="AF34" s="185"/>
      <c r="AG34" s="103">
        <f>SUM(C34:O34)+AA34</f>
        <v>6305761</v>
      </c>
      <c r="AH34" s="185"/>
      <c r="AI34" s="109">
        <v>6484697</v>
      </c>
      <c r="AJ34" s="185"/>
      <c r="AK34" s="123">
        <f>SUM(AG34:AI34)</f>
        <v>12790458</v>
      </c>
    </row>
    <row r="35" spans="1:37" ht="22">
      <c r="A35" s="188" t="s">
        <v>100</v>
      </c>
      <c r="B35" s="188"/>
      <c r="C35" s="106">
        <f>SUM(C30:C34)</f>
        <v>0</v>
      </c>
      <c r="D35" s="105"/>
      <c r="E35" s="106">
        <f>SUM(E30:E34)</f>
        <v>0</v>
      </c>
      <c r="F35" s="108"/>
      <c r="G35" s="106">
        <f>SUM(G30:G34)</f>
        <v>0</v>
      </c>
      <c r="H35" s="105"/>
      <c r="I35" s="106">
        <f>SUM(I30:I34)</f>
        <v>0</v>
      </c>
      <c r="J35" s="105"/>
      <c r="K35" s="106">
        <f>SUM(K30:K34)</f>
        <v>0</v>
      </c>
      <c r="L35" s="105"/>
      <c r="M35" s="106">
        <f>SUM(M30:M34)</f>
        <v>0</v>
      </c>
      <c r="N35" s="105"/>
      <c r="O35" s="106">
        <f>SUM(O30:O34)</f>
        <v>25452873</v>
      </c>
      <c r="P35" s="108"/>
      <c r="Q35" s="106">
        <f>SUM(Q30:Q34)</f>
        <v>0</v>
      </c>
      <c r="R35" s="191"/>
      <c r="S35" s="106">
        <f>SUM(S30:S34)</f>
        <v>10855862</v>
      </c>
      <c r="T35" s="105"/>
      <c r="U35" s="106">
        <f>SUM(U30:U34)</f>
        <v>-824527</v>
      </c>
      <c r="V35" s="105"/>
      <c r="W35" s="106">
        <f>SUM(W30:W34)</f>
        <v>-383197</v>
      </c>
      <c r="X35" s="192"/>
      <c r="Y35" s="106">
        <f>SUM(Y30:Y34)</f>
        <v>-3342377</v>
      </c>
      <c r="Z35" s="191"/>
      <c r="AA35" s="106">
        <f>SUM(AA30:AA34)</f>
        <v>6305761</v>
      </c>
      <c r="AB35" s="191"/>
      <c r="AC35" s="106">
        <f>SUM(AC30:AC34)</f>
        <v>31758634</v>
      </c>
      <c r="AD35" s="191"/>
      <c r="AE35" s="106">
        <f>SUM(AE30:AE34)</f>
        <v>0</v>
      </c>
      <c r="AF35" s="191"/>
      <c r="AG35" s="106">
        <f>SUM(C35:O35)+AA35</f>
        <v>31758634</v>
      </c>
      <c r="AH35" s="191"/>
      <c r="AI35" s="106">
        <f>SUM(AI31:AI34)</f>
        <v>24545662</v>
      </c>
      <c r="AJ35" s="191"/>
      <c r="AK35" s="106">
        <f>SUM(AK30:AK34)</f>
        <v>56304296</v>
      </c>
    </row>
    <row r="36" spans="1:37">
      <c r="A36" s="184" t="s">
        <v>269</v>
      </c>
      <c r="B36" s="176">
        <v>25</v>
      </c>
      <c r="C36" s="98">
        <v>0</v>
      </c>
      <c r="D36" s="102"/>
      <c r="E36" s="98">
        <v>0</v>
      </c>
      <c r="F36" s="98"/>
      <c r="G36" s="98">
        <v>0</v>
      </c>
      <c r="H36" s="102"/>
      <c r="I36" s="98">
        <v>0</v>
      </c>
      <c r="J36" s="102"/>
      <c r="K36" s="98">
        <v>0</v>
      </c>
      <c r="L36" s="102"/>
      <c r="M36" s="98">
        <v>0</v>
      </c>
      <c r="N36" s="102"/>
      <c r="O36" s="98">
        <v>-752889</v>
      </c>
      <c r="P36" s="98"/>
      <c r="Q36" s="98">
        <v>0</v>
      </c>
      <c r="R36" s="185"/>
      <c r="S36" s="98">
        <v>0</v>
      </c>
      <c r="T36" s="98"/>
      <c r="U36" s="98">
        <v>0</v>
      </c>
      <c r="V36" s="98"/>
      <c r="W36" s="98">
        <v>0</v>
      </c>
      <c r="X36" s="98"/>
      <c r="Y36" s="98">
        <v>0</v>
      </c>
      <c r="Z36" s="98"/>
      <c r="AA36" s="98">
        <f>SUM(S36:Y36)</f>
        <v>0</v>
      </c>
      <c r="AB36" s="185"/>
      <c r="AC36" s="98">
        <f>AA36+SUM(C36:O36)</f>
        <v>-752889</v>
      </c>
      <c r="AD36" s="185"/>
      <c r="AE36" s="98">
        <v>0</v>
      </c>
      <c r="AF36" s="185"/>
      <c r="AG36" s="98">
        <f>SUM(C36:AA36)</f>
        <v>-752889</v>
      </c>
      <c r="AH36" s="185"/>
      <c r="AI36" s="98">
        <v>0</v>
      </c>
      <c r="AJ36" s="185"/>
      <c r="AK36" s="98">
        <f>SUM(AG36:AI36)</f>
        <v>-752889</v>
      </c>
    </row>
    <row r="37" spans="1:37" ht="22.5" thickBot="1">
      <c r="A37" s="178" t="s">
        <v>216</v>
      </c>
      <c r="B37" s="178"/>
      <c r="C37" s="193">
        <f>C15+C35+C29+C36</f>
        <v>8611242</v>
      </c>
      <c r="D37" s="186"/>
      <c r="E37" s="193">
        <f>E15+E35+E29+E36</f>
        <v>57298909</v>
      </c>
      <c r="F37" s="186"/>
      <c r="G37" s="193">
        <f>G15+G35+G29+G36</f>
        <v>3470021</v>
      </c>
      <c r="H37" s="186"/>
      <c r="I37" s="193">
        <f>I15+I35+I29+I36</f>
        <v>4809941</v>
      </c>
      <c r="J37" s="186"/>
      <c r="K37" s="193">
        <f>K15+K35+K29+K36</f>
        <v>-5159</v>
      </c>
      <c r="L37" s="186"/>
      <c r="M37" s="193">
        <f>M15+M35+M29+M36</f>
        <v>929166</v>
      </c>
      <c r="N37" s="186"/>
      <c r="O37" s="193">
        <f>O15+O35+O29+O36</f>
        <v>119893131</v>
      </c>
      <c r="P37" s="194"/>
      <c r="Q37" s="193">
        <f>Q15+Q35+Q29+Q36</f>
        <v>-8997459</v>
      </c>
      <c r="R37" s="186"/>
      <c r="S37" s="193">
        <f>S15+S35+S29+S36</f>
        <v>24833380</v>
      </c>
      <c r="T37" s="186"/>
      <c r="U37" s="193">
        <f>U15+U35+U29+U36</f>
        <v>-1435975</v>
      </c>
      <c r="V37" s="186"/>
      <c r="W37" s="193">
        <f>W15+W35+W29+W36</f>
        <v>2449580</v>
      </c>
      <c r="X37" s="186"/>
      <c r="Y37" s="193">
        <f>Y15+Y35+Y29+Y36</f>
        <v>-34919991</v>
      </c>
      <c r="Z37" s="186"/>
      <c r="AA37" s="193">
        <f>AA15+AA35+AA29+AA36</f>
        <v>-9073006</v>
      </c>
      <c r="AB37" s="186"/>
      <c r="AC37" s="193">
        <f>AC15+AC35+AC29+AC36</f>
        <v>176936786</v>
      </c>
      <c r="AD37" s="186"/>
      <c r="AE37" s="193">
        <f>AE15+AE35+AE29+AE36</f>
        <v>15000000</v>
      </c>
      <c r="AF37" s="186"/>
      <c r="AG37" s="193">
        <f>AG15+AG35+AG29+AG36</f>
        <v>191936786</v>
      </c>
      <c r="AH37" s="186"/>
      <c r="AI37" s="193">
        <f>AI15+AI35+AI29+AI36</f>
        <v>70241781</v>
      </c>
      <c r="AJ37" s="186"/>
      <c r="AK37" s="193">
        <f>AK15+AK35+AK29+AK36</f>
        <v>262178567</v>
      </c>
    </row>
    <row r="38" spans="1:37" ht="22" thickTop="1"/>
    <row r="40" spans="1:37">
      <c r="C40" s="190">
        <f>C37-'[1]BS-7-10'!D102</f>
        <v>0</v>
      </c>
      <c r="E40" s="190">
        <f>E37-'[1]BS-7-10'!D104</f>
        <v>0</v>
      </c>
      <c r="G40" s="190">
        <f>G37-'[1]BS-7-10'!D105</f>
        <v>0</v>
      </c>
      <c r="I40" s="190">
        <f>I37-'[1]BS-7-10'!D107</f>
        <v>0</v>
      </c>
      <c r="K40" s="190">
        <f>K37-'[1]BS-7-10'!D109</f>
        <v>0</v>
      </c>
      <c r="M40" s="190">
        <f>M37-'[1]BS-7-10'!D112</f>
        <v>0</v>
      </c>
      <c r="O40" s="190">
        <f>O37-'[1]BS-7-10'!D113</f>
        <v>0</v>
      </c>
      <c r="P40" s="190"/>
      <c r="Q40" s="190">
        <f>Q37-'[1]BS-7-10'!D114</f>
        <v>0</v>
      </c>
      <c r="AA40" s="190">
        <f>AA37-'[1]BS-7-10'!D115</f>
        <v>0</v>
      </c>
      <c r="AC40" s="190">
        <f>AC37-'[1]BS-7-10'!D116</f>
        <v>0</v>
      </c>
      <c r="AE40" s="190">
        <f>AE37-'[1]BS-7-10'!D117</f>
        <v>0</v>
      </c>
      <c r="AG40" s="190">
        <f>AG37-'[1]BS-7-10'!D118</f>
        <v>0</v>
      </c>
      <c r="AI40" s="190">
        <f>AI37-'[1]BS-7-10'!D119</f>
        <v>0</v>
      </c>
      <c r="AK40" s="190">
        <f>AK37-'[1]BS-7-10'!D120</f>
        <v>0</v>
      </c>
    </row>
    <row r="41" spans="1:37">
      <c r="E41" s="190"/>
    </row>
  </sheetData>
  <mergeCells count="2">
    <mergeCell ref="C4:AK4"/>
    <mergeCell ref="S5:AA5"/>
  </mergeCells>
  <pageMargins left="0.25" right="0.25" top="0.75" bottom="0.75" header="0.3" footer="0.3"/>
  <pageSetup paperSize="9" scale="46" firstPageNumber="16" orientation="landscape" useFirstPageNumber="1" r:id="rId1"/>
  <headerFooter alignWithMargins="0">
    <oddFooter>&amp;Lหมายเหตุประกอบงบการเงินเป็นส่วนหนึ่งของงบการเงินนี้
&amp;C&amp;14&amp;P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topLeftCell="B1" zoomScale="85" zoomScaleNormal="55" zoomScaleSheetLayoutView="85" workbookViewId="0">
      <selection activeCell="K2" sqref="K2"/>
    </sheetView>
  </sheetViews>
  <sheetFormatPr defaultColWidth="9" defaultRowHeight="21.5"/>
  <cols>
    <col min="1" max="1" width="66.09765625" style="30" customWidth="1"/>
    <col min="2" max="2" width="10" style="30" customWidth="1"/>
    <col min="3" max="3" width="11.8984375" style="30" customWidth="1"/>
    <col min="4" max="4" width="1.09765625" style="30" customWidth="1"/>
    <col min="5" max="5" width="12.09765625" style="30" customWidth="1"/>
    <col min="6" max="6" width="1.09765625" style="30" customWidth="1"/>
    <col min="7" max="7" width="12.09765625" style="30" customWidth="1"/>
    <col min="8" max="8" width="1.09765625" style="30" customWidth="1"/>
    <col min="9" max="9" width="13.69921875" style="30" customWidth="1"/>
    <col min="10" max="10" width="1.09765625" style="30" customWidth="1"/>
    <col min="11" max="11" width="15.69921875" style="30" customWidth="1"/>
    <col min="12" max="12" width="1.09765625" style="30" customWidth="1"/>
    <col min="13" max="13" width="11.8984375" style="30" customWidth="1"/>
    <col min="14" max="14" width="1.09765625" style="30" customWidth="1"/>
    <col min="15" max="15" width="13.3984375" style="30" customWidth="1"/>
    <col min="16" max="16" width="1.19921875" style="30" customWidth="1"/>
    <col min="17" max="17" width="13" style="30" bestFit="1" customWidth="1"/>
    <col min="18" max="18" width="1.09765625" style="30" customWidth="1"/>
    <col min="19" max="19" width="14.09765625" style="30" bestFit="1" customWidth="1"/>
    <col min="20" max="20" width="1.09765625" style="30" customWidth="1"/>
    <col min="21" max="21" width="13.69921875" style="30" bestFit="1" customWidth="1"/>
    <col min="22" max="22" width="1.3984375" style="30" customWidth="1"/>
    <col min="23" max="23" width="20.09765625" style="30" bestFit="1" customWidth="1"/>
    <col min="24" max="24" width="1.09765625" style="30" customWidth="1"/>
    <col min="25" max="25" width="14.09765625" style="30" bestFit="1" customWidth="1"/>
    <col min="26" max="26" width="1.09765625" style="30" customWidth="1"/>
    <col min="27" max="27" width="13.69921875" style="30" customWidth="1"/>
    <col min="28" max="28" width="1.09765625" style="30" customWidth="1"/>
    <col min="29" max="29" width="13.59765625" style="30" bestFit="1" customWidth="1"/>
    <col min="30" max="30" width="1.09765625" style="30" customWidth="1"/>
    <col min="31" max="31" width="12.3984375" style="30" bestFit="1" customWidth="1"/>
    <col min="32" max="32" width="1.3984375" style="30" customWidth="1"/>
    <col min="33" max="33" width="14.59765625" style="30" bestFit="1" customWidth="1"/>
    <col min="34" max="34" width="1.09765625" style="30" customWidth="1"/>
    <col min="35" max="35" width="12.09765625" style="30" customWidth="1"/>
    <col min="36" max="36" width="1.09765625" style="30" customWidth="1"/>
    <col min="37" max="37" width="17" style="30" bestFit="1" customWidth="1"/>
    <col min="38" max="16384" width="9" style="30"/>
  </cols>
  <sheetData>
    <row r="1" spans="1:37" ht="24.5">
      <c r="A1" s="222" t="s">
        <v>38</v>
      </c>
      <c r="B1" s="222"/>
      <c r="C1" s="232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2"/>
      <c r="T1" s="233"/>
      <c r="U1" s="232"/>
      <c r="V1" s="233"/>
      <c r="W1" s="232"/>
      <c r="X1" s="233"/>
      <c r="Y1" s="232"/>
      <c r="Z1" s="232"/>
      <c r="AA1" s="232"/>
      <c r="AB1" s="232"/>
      <c r="AC1" s="232"/>
      <c r="AD1" s="232"/>
      <c r="AE1" s="232"/>
      <c r="AF1" s="232"/>
      <c r="AG1" s="233"/>
      <c r="AH1" s="233"/>
      <c r="AI1" s="232"/>
      <c r="AJ1" s="233"/>
    </row>
    <row r="2" spans="1:37" ht="24.5">
      <c r="A2" s="222" t="s">
        <v>83</v>
      </c>
      <c r="B2" s="222"/>
      <c r="C2" s="232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2"/>
      <c r="T2" s="233"/>
      <c r="U2" s="232"/>
      <c r="V2" s="233"/>
      <c r="W2" s="232"/>
      <c r="X2" s="233"/>
      <c r="Y2" s="232"/>
      <c r="Z2" s="232"/>
      <c r="AA2" s="232"/>
      <c r="AB2" s="232"/>
      <c r="AC2" s="232"/>
      <c r="AD2" s="232"/>
      <c r="AE2" s="232"/>
      <c r="AF2" s="232"/>
      <c r="AG2" s="233"/>
      <c r="AH2" s="233"/>
      <c r="AI2" s="232"/>
      <c r="AJ2" s="233"/>
    </row>
    <row r="3" spans="1:37" ht="24.5">
      <c r="A3" s="222"/>
      <c r="B3" s="22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42" t="s">
        <v>76</v>
      </c>
    </row>
    <row r="4" spans="1:37" ht="23">
      <c r="A4" s="222"/>
      <c r="B4" s="222"/>
      <c r="C4" s="254" t="s">
        <v>39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</row>
    <row r="5" spans="1:37" ht="22">
      <c r="A5" s="66"/>
      <c r="B5" s="66"/>
      <c r="C5" s="3"/>
      <c r="D5" s="3"/>
      <c r="E5" s="3"/>
      <c r="F5" s="3"/>
      <c r="G5" s="3"/>
      <c r="H5" s="3"/>
      <c r="J5" s="3"/>
      <c r="K5" s="216"/>
      <c r="L5" s="3"/>
      <c r="M5" s="3"/>
      <c r="N5" s="3"/>
      <c r="O5" s="3"/>
      <c r="P5" s="3"/>
      <c r="Q5" s="3"/>
      <c r="R5" s="3"/>
      <c r="S5" s="264" t="s">
        <v>82</v>
      </c>
      <c r="T5" s="264"/>
      <c r="U5" s="264"/>
      <c r="V5" s="264"/>
      <c r="W5" s="264"/>
      <c r="X5" s="264"/>
      <c r="Y5" s="264"/>
      <c r="Z5" s="264"/>
      <c r="AA5" s="264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22">
      <c r="A6" s="66"/>
      <c r="B6" s="66"/>
      <c r="C6" s="3"/>
      <c r="D6" s="3"/>
      <c r="E6" s="3"/>
      <c r="F6" s="3"/>
      <c r="G6" s="3"/>
      <c r="H6" s="3"/>
      <c r="I6" s="224"/>
      <c r="J6" s="3"/>
      <c r="K6" s="216"/>
      <c r="L6" s="3"/>
      <c r="M6" s="3"/>
      <c r="N6" s="3"/>
      <c r="O6" s="3"/>
      <c r="P6" s="3"/>
      <c r="Q6" s="3"/>
      <c r="R6" s="3"/>
      <c r="S6" s="216"/>
      <c r="T6" s="216"/>
      <c r="U6" s="216"/>
      <c r="V6" s="216"/>
      <c r="W6" s="224" t="s">
        <v>227</v>
      </c>
      <c r="X6" s="216"/>
      <c r="Y6" s="216"/>
      <c r="Z6" s="216"/>
      <c r="AA6" s="216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2">
      <c r="A7" s="66"/>
      <c r="B7" s="66"/>
      <c r="C7" s="3"/>
      <c r="D7" s="3"/>
      <c r="E7" s="3"/>
      <c r="F7" s="3"/>
      <c r="G7" s="3"/>
      <c r="H7" s="3"/>
      <c r="I7" s="224" t="s">
        <v>135</v>
      </c>
      <c r="J7" s="3"/>
      <c r="K7" s="216" t="s">
        <v>36</v>
      </c>
      <c r="L7" s="3"/>
      <c r="M7" s="3"/>
      <c r="N7" s="3"/>
      <c r="O7" s="3"/>
      <c r="P7" s="3"/>
      <c r="Q7" s="3"/>
      <c r="R7" s="3"/>
      <c r="S7" s="216"/>
      <c r="T7" s="216"/>
      <c r="U7" s="224" t="s">
        <v>223</v>
      </c>
      <c r="V7" s="216"/>
      <c r="W7" s="224" t="s">
        <v>228</v>
      </c>
      <c r="X7" s="216"/>
      <c r="Y7" s="216"/>
      <c r="Z7" s="216"/>
      <c r="AA7" s="216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>
      <c r="A8" s="235"/>
      <c r="B8" s="235"/>
      <c r="C8" s="214"/>
      <c r="D8" s="2"/>
      <c r="E8" s="224"/>
      <c r="F8" s="224"/>
      <c r="G8" s="224"/>
      <c r="H8" s="224"/>
      <c r="I8" s="224" t="s">
        <v>35</v>
      </c>
      <c r="J8" s="224"/>
      <c r="K8" s="216" t="s">
        <v>313</v>
      </c>
      <c r="L8" s="224"/>
      <c r="M8" s="224"/>
      <c r="N8" s="224"/>
      <c r="O8" s="224"/>
      <c r="P8" s="224"/>
      <c r="Q8" s="2"/>
      <c r="R8" s="224"/>
      <c r="S8" s="20" t="s">
        <v>219</v>
      </c>
      <c r="T8" s="224"/>
      <c r="U8" s="224" t="s">
        <v>220</v>
      </c>
      <c r="V8" s="224"/>
      <c r="W8" s="224" t="s">
        <v>229</v>
      </c>
      <c r="X8" s="224"/>
      <c r="Y8" s="224" t="s">
        <v>166</v>
      </c>
      <c r="Z8" s="224"/>
      <c r="AA8" s="214" t="s">
        <v>84</v>
      </c>
      <c r="AB8" s="2"/>
      <c r="AC8" s="20"/>
      <c r="AD8" s="2"/>
      <c r="AE8" s="20"/>
      <c r="AF8" s="2"/>
      <c r="AG8" s="20"/>
      <c r="AH8" s="224"/>
      <c r="AI8" s="224"/>
      <c r="AJ8" s="20"/>
      <c r="AK8" s="18"/>
    </row>
    <row r="9" spans="1:37">
      <c r="A9" s="235"/>
      <c r="B9" s="235"/>
      <c r="C9" s="214" t="s">
        <v>17</v>
      </c>
      <c r="D9" s="2"/>
      <c r="E9" s="224"/>
      <c r="F9" s="224"/>
      <c r="G9" s="224"/>
      <c r="H9" s="224"/>
      <c r="I9" s="224" t="s">
        <v>86</v>
      </c>
      <c r="J9" s="224"/>
      <c r="K9" s="216" t="s">
        <v>314</v>
      </c>
      <c r="L9" s="224"/>
      <c r="M9" s="224"/>
      <c r="N9" s="224"/>
      <c r="O9" s="214" t="s">
        <v>43</v>
      </c>
      <c r="P9" s="214"/>
      <c r="Q9" s="2"/>
      <c r="R9" s="224"/>
      <c r="S9" s="20" t="s">
        <v>220</v>
      </c>
      <c r="T9" s="224"/>
      <c r="U9" s="20" t="s">
        <v>224</v>
      </c>
      <c r="V9" s="224"/>
      <c r="W9" s="20" t="s">
        <v>230</v>
      </c>
      <c r="X9" s="224"/>
      <c r="Y9" s="224" t="s">
        <v>167</v>
      </c>
      <c r="Z9" s="224"/>
      <c r="AA9" s="214" t="s">
        <v>85</v>
      </c>
      <c r="AB9" s="2"/>
      <c r="AE9" s="216" t="s">
        <v>171</v>
      </c>
      <c r="AF9" s="2"/>
      <c r="AG9" s="20" t="s">
        <v>54</v>
      </c>
      <c r="AH9" s="224"/>
      <c r="AI9" s="224" t="s">
        <v>86</v>
      </c>
      <c r="AJ9" s="20"/>
      <c r="AK9" s="18"/>
    </row>
    <row r="10" spans="1:37">
      <c r="A10" s="235"/>
      <c r="B10" s="235"/>
      <c r="C10" s="224" t="s">
        <v>48</v>
      </c>
      <c r="D10" s="224"/>
      <c r="E10" s="224" t="s">
        <v>24</v>
      </c>
      <c r="F10" s="224"/>
      <c r="G10" s="224"/>
      <c r="H10" s="224"/>
      <c r="I10" s="224" t="s">
        <v>136</v>
      </c>
      <c r="J10" s="224"/>
      <c r="K10" s="224" t="s">
        <v>317</v>
      </c>
      <c r="L10" s="224"/>
      <c r="M10" s="224" t="s">
        <v>62</v>
      </c>
      <c r="N10" s="224"/>
      <c r="O10" s="224" t="s">
        <v>31</v>
      </c>
      <c r="P10" s="224"/>
      <c r="Q10" s="224" t="s">
        <v>57</v>
      </c>
      <c r="R10" s="224"/>
      <c r="S10" s="236" t="s">
        <v>221</v>
      </c>
      <c r="T10" s="224"/>
      <c r="U10" s="236" t="s">
        <v>225</v>
      </c>
      <c r="V10" s="224"/>
      <c r="W10" s="236" t="s">
        <v>231</v>
      </c>
      <c r="X10" s="224"/>
      <c r="Y10" s="224" t="s">
        <v>168</v>
      </c>
      <c r="Z10" s="224"/>
      <c r="AA10" s="224" t="s">
        <v>87</v>
      </c>
      <c r="AB10" s="224"/>
      <c r="AC10" s="224"/>
      <c r="AD10" s="224"/>
      <c r="AE10" s="224" t="s">
        <v>172</v>
      </c>
      <c r="AF10" s="224"/>
      <c r="AG10" s="20" t="s">
        <v>25</v>
      </c>
      <c r="AH10" s="224"/>
      <c r="AI10" s="224" t="s">
        <v>88</v>
      </c>
      <c r="AJ10" s="20"/>
      <c r="AK10" s="224" t="s">
        <v>54</v>
      </c>
    </row>
    <row r="11" spans="1:37">
      <c r="A11" s="229"/>
      <c r="B11" s="128" t="s">
        <v>1</v>
      </c>
      <c r="C11" s="47" t="s">
        <v>89</v>
      </c>
      <c r="D11" s="224"/>
      <c r="E11" s="47" t="s">
        <v>61</v>
      </c>
      <c r="F11" s="224"/>
      <c r="G11" s="227" t="s">
        <v>101</v>
      </c>
      <c r="H11" s="224"/>
      <c r="I11" s="47" t="s">
        <v>147</v>
      </c>
      <c r="J11" s="224"/>
      <c r="K11" s="234" t="s">
        <v>315</v>
      </c>
      <c r="L11" s="224"/>
      <c r="M11" s="47" t="s">
        <v>55</v>
      </c>
      <c r="N11" s="224"/>
      <c r="O11" s="47" t="s">
        <v>46</v>
      </c>
      <c r="P11" s="224"/>
      <c r="Q11" s="47" t="s">
        <v>90</v>
      </c>
      <c r="R11" s="224"/>
      <c r="S11" s="227" t="s">
        <v>0</v>
      </c>
      <c r="T11" s="224"/>
      <c r="U11" s="227" t="s">
        <v>226</v>
      </c>
      <c r="V11" s="224"/>
      <c r="W11" s="227" t="s">
        <v>232</v>
      </c>
      <c r="X11" s="224"/>
      <c r="Y11" s="47" t="s">
        <v>169</v>
      </c>
      <c r="Z11" s="224"/>
      <c r="AA11" s="47" t="s">
        <v>16</v>
      </c>
      <c r="AB11" s="224"/>
      <c r="AC11" s="47" t="s">
        <v>84</v>
      </c>
      <c r="AD11" s="224"/>
      <c r="AE11" s="47" t="s">
        <v>173</v>
      </c>
      <c r="AF11" s="224"/>
      <c r="AG11" s="227" t="s">
        <v>194</v>
      </c>
      <c r="AH11" s="224"/>
      <c r="AI11" s="47" t="s">
        <v>91</v>
      </c>
      <c r="AJ11" s="20"/>
      <c r="AK11" s="47" t="s">
        <v>25</v>
      </c>
    </row>
    <row r="12" spans="1:37" ht="22">
      <c r="A12" s="237" t="s">
        <v>213</v>
      </c>
      <c r="B12" s="237"/>
    </row>
    <row r="13" spans="1:37" s="41" customFormat="1" ht="22">
      <c r="A13" s="238" t="s">
        <v>215</v>
      </c>
      <c r="B13" s="238"/>
      <c r="C13" s="108">
        <v>8611242</v>
      </c>
      <c r="D13" s="105"/>
      <c r="E13" s="108">
        <v>57298909</v>
      </c>
      <c r="F13" s="108"/>
      <c r="G13" s="108">
        <v>3470021</v>
      </c>
      <c r="H13" s="105"/>
      <c r="I13" s="108">
        <v>4072786</v>
      </c>
      <c r="J13" s="105"/>
      <c r="K13" s="108">
        <v>-5159</v>
      </c>
      <c r="L13" s="105"/>
      <c r="M13" s="108">
        <v>929166</v>
      </c>
      <c r="N13" s="105"/>
      <c r="O13" s="108">
        <v>101404195</v>
      </c>
      <c r="P13" s="108"/>
      <c r="Q13" s="108">
        <v>-2909249</v>
      </c>
      <c r="R13" s="105"/>
      <c r="S13" s="108">
        <v>13977518</v>
      </c>
      <c r="T13" s="105"/>
      <c r="U13" s="108">
        <v>-611448</v>
      </c>
      <c r="V13" s="105"/>
      <c r="W13" s="108">
        <v>3124579</v>
      </c>
      <c r="X13" s="99"/>
      <c r="Y13" s="108">
        <v>-31797899</v>
      </c>
      <c r="Z13" s="105"/>
      <c r="AA13" s="108">
        <v>-15307250</v>
      </c>
      <c r="AB13" s="105"/>
      <c r="AC13" s="108">
        <v>157564661</v>
      </c>
      <c r="AD13" s="105"/>
      <c r="AE13" s="108">
        <v>15000000</v>
      </c>
      <c r="AF13" s="239"/>
      <c r="AG13" s="108">
        <v>172564661</v>
      </c>
      <c r="AH13" s="239"/>
      <c r="AI13" s="108">
        <v>50112158</v>
      </c>
      <c r="AJ13" s="49"/>
      <c r="AK13" s="108">
        <v>222676819</v>
      </c>
    </row>
    <row r="14" spans="1:37" ht="22">
      <c r="A14" s="3" t="s">
        <v>198</v>
      </c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40"/>
      <c r="AD14" s="21"/>
      <c r="AE14" s="240"/>
      <c r="AF14" s="21"/>
      <c r="AG14" s="240"/>
      <c r="AH14" s="21"/>
      <c r="AI14" s="21"/>
      <c r="AJ14" s="21"/>
      <c r="AK14" s="21"/>
    </row>
    <row r="15" spans="1:37" ht="22">
      <c r="A15" s="241" t="s">
        <v>202</v>
      </c>
      <c r="B15" s="24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108"/>
      <c r="T15" s="21"/>
      <c r="U15" s="21"/>
      <c r="V15" s="21"/>
      <c r="W15" s="21"/>
      <c r="X15" s="21"/>
      <c r="Y15" s="21"/>
      <c r="Z15" s="21"/>
      <c r="AA15" s="21"/>
      <c r="AB15" s="21"/>
      <c r="AC15" s="240"/>
      <c r="AD15" s="21"/>
      <c r="AE15" s="240"/>
      <c r="AF15" s="21"/>
      <c r="AG15" s="240"/>
      <c r="AH15" s="21"/>
      <c r="AI15" s="21"/>
      <c r="AJ15" s="21"/>
      <c r="AK15" s="21"/>
    </row>
    <row r="16" spans="1:37">
      <c r="A16" s="51" t="s">
        <v>143</v>
      </c>
      <c r="B16" s="51"/>
      <c r="C16" s="98">
        <v>0</v>
      </c>
      <c r="D16" s="102"/>
      <c r="E16" s="98">
        <v>0</v>
      </c>
      <c r="F16" s="98"/>
      <c r="G16" s="98">
        <v>0</v>
      </c>
      <c r="H16" s="102"/>
      <c r="I16" s="98">
        <v>0</v>
      </c>
      <c r="J16" s="102"/>
      <c r="K16" s="98">
        <v>0</v>
      </c>
      <c r="L16" s="102"/>
      <c r="M16" s="98">
        <v>0</v>
      </c>
      <c r="N16" s="102"/>
      <c r="O16" s="129">
        <v>-6502850</v>
      </c>
      <c r="P16" s="129"/>
      <c r="Q16" s="98">
        <v>0</v>
      </c>
      <c r="R16" s="102"/>
      <c r="S16" s="98">
        <v>0</v>
      </c>
      <c r="T16" s="102"/>
      <c r="U16" s="98">
        <v>0</v>
      </c>
      <c r="V16" s="102"/>
      <c r="W16" s="98">
        <v>0</v>
      </c>
      <c r="X16" s="97"/>
      <c r="Y16" s="98">
        <v>0</v>
      </c>
      <c r="Z16" s="102"/>
      <c r="AA16" s="98">
        <f>SUM(S16:Y16)</f>
        <v>0</v>
      </c>
      <c r="AB16" s="102"/>
      <c r="AC16" s="98">
        <f>AA16+SUM(C16:Q16)</f>
        <v>-6502850</v>
      </c>
      <c r="AD16" s="102"/>
      <c r="AE16" s="98">
        <v>0</v>
      </c>
      <c r="AF16" s="102"/>
      <c r="AG16" s="252">
        <f>SUM(AC16:AE16)</f>
        <v>-6502850</v>
      </c>
      <c r="AH16" s="242"/>
      <c r="AI16" s="98">
        <v>-4971936</v>
      </c>
      <c r="AJ16" s="242"/>
      <c r="AK16" s="98">
        <f>SUM(AG16:AI16)</f>
        <v>-11474786</v>
      </c>
    </row>
    <row r="17" spans="1:37">
      <c r="A17" s="229" t="s">
        <v>257</v>
      </c>
      <c r="B17" s="128">
        <v>19</v>
      </c>
      <c r="C17" s="103">
        <v>0</v>
      </c>
      <c r="D17" s="217"/>
      <c r="E17" s="103">
        <v>0</v>
      </c>
      <c r="F17" s="217"/>
      <c r="G17" s="103">
        <v>0</v>
      </c>
      <c r="H17" s="102"/>
      <c r="I17" s="103">
        <v>0</v>
      </c>
      <c r="J17" s="102"/>
      <c r="K17" s="103">
        <v>0</v>
      </c>
      <c r="L17" s="102"/>
      <c r="M17" s="103">
        <v>0</v>
      </c>
      <c r="N17" s="217"/>
      <c r="O17" s="109">
        <v>0</v>
      </c>
      <c r="P17" s="217"/>
      <c r="Q17" s="103">
        <v>-6088210</v>
      </c>
      <c r="R17" s="217"/>
      <c r="S17" s="103">
        <v>0</v>
      </c>
      <c r="T17" s="102"/>
      <c r="U17" s="103">
        <v>0</v>
      </c>
      <c r="V17" s="102"/>
      <c r="W17" s="103">
        <v>0</v>
      </c>
      <c r="X17" s="97"/>
      <c r="Y17" s="103">
        <v>0</v>
      </c>
      <c r="Z17" s="102"/>
      <c r="AA17" s="103">
        <f>SUM(S17:Y17)</f>
        <v>0</v>
      </c>
      <c r="AB17" s="217"/>
      <c r="AC17" s="103">
        <f>AA17+SUM(C17:Q17)</f>
        <v>-6088210</v>
      </c>
      <c r="AD17" s="217"/>
      <c r="AE17" s="103">
        <v>0</v>
      </c>
      <c r="AF17" s="217"/>
      <c r="AG17" s="103">
        <f>SUM(AC17:AE17)</f>
        <v>-6088210</v>
      </c>
      <c r="AH17" s="217"/>
      <c r="AI17" s="103">
        <v>0</v>
      </c>
      <c r="AK17" s="103">
        <f>SUM(AG17:AI17)</f>
        <v>-6088210</v>
      </c>
    </row>
    <row r="18" spans="1:37" ht="22">
      <c r="A18" s="241" t="s">
        <v>203</v>
      </c>
      <c r="B18" s="241"/>
      <c r="C18" s="106">
        <f>SUM(C16:C16)</f>
        <v>0</v>
      </c>
      <c r="D18" s="104"/>
      <c r="E18" s="106">
        <f>SUM(E16:E16)</f>
        <v>0</v>
      </c>
      <c r="F18" s="108"/>
      <c r="G18" s="106">
        <f>SUM(G16:G16)</f>
        <v>0</v>
      </c>
      <c r="H18" s="104"/>
      <c r="I18" s="106">
        <f>SUM(I16:I16)</f>
        <v>0</v>
      </c>
      <c r="J18" s="105"/>
      <c r="K18" s="106">
        <f>SUM(K16:K16)</f>
        <v>0</v>
      </c>
      <c r="L18" s="105"/>
      <c r="M18" s="106">
        <f>SUM(M16:M16)</f>
        <v>0</v>
      </c>
      <c r="N18" s="105"/>
      <c r="O18" s="106">
        <f>SUM(O16:O17)</f>
        <v>-6502850</v>
      </c>
      <c r="P18" s="108"/>
      <c r="Q18" s="106">
        <f>SUM(Q16:Q17)</f>
        <v>-6088210</v>
      </c>
      <c r="R18" s="104"/>
      <c r="S18" s="106">
        <f>SUM(S16:S17)</f>
        <v>0</v>
      </c>
      <c r="T18" s="104"/>
      <c r="U18" s="106">
        <f>SUM(U16:U17)</f>
        <v>0</v>
      </c>
      <c r="V18" s="104"/>
      <c r="W18" s="106">
        <f>SUM(W16:W17)</f>
        <v>0</v>
      </c>
      <c r="X18" s="99"/>
      <c r="Y18" s="106">
        <f>SUM(Y16:Y17)</f>
        <v>0</v>
      </c>
      <c r="Z18" s="104"/>
      <c r="AA18" s="106">
        <f>SUM(AA16:AA17)</f>
        <v>0</v>
      </c>
      <c r="AB18" s="105"/>
      <c r="AC18" s="106">
        <f>SUM(AC16:AC17)</f>
        <v>-12591060</v>
      </c>
      <c r="AD18" s="105"/>
      <c r="AE18" s="106">
        <f>SUM(AE16:AE16)</f>
        <v>0</v>
      </c>
      <c r="AF18" s="105"/>
      <c r="AG18" s="106">
        <f>SUM(AG16:AG17)</f>
        <v>-12591060</v>
      </c>
      <c r="AH18" s="243"/>
      <c r="AI18" s="106">
        <f>SUM(AI16:AI17)</f>
        <v>-4971936</v>
      </c>
      <c r="AJ18" s="243"/>
      <c r="AK18" s="106">
        <f>SUM(AK16:AK17)</f>
        <v>-17562996</v>
      </c>
    </row>
    <row r="19" spans="1:37" ht="22">
      <c r="A19" s="244" t="s">
        <v>170</v>
      </c>
      <c r="B19" s="244"/>
      <c r="C19" s="105"/>
      <c r="D19" s="104"/>
      <c r="E19" s="105"/>
      <c r="F19" s="105"/>
      <c r="G19" s="105"/>
      <c r="H19" s="104"/>
      <c r="I19" s="105"/>
      <c r="J19" s="105"/>
      <c r="K19" s="105"/>
      <c r="L19" s="105"/>
      <c r="M19" s="105"/>
      <c r="N19" s="105"/>
      <c r="O19" s="105"/>
      <c r="P19" s="105"/>
      <c r="Q19" s="105"/>
      <c r="R19" s="104"/>
      <c r="S19" s="105"/>
      <c r="T19" s="104"/>
      <c r="U19" s="105"/>
      <c r="V19" s="104"/>
      <c r="W19" s="105"/>
      <c r="X19" s="99"/>
      <c r="Y19" s="105"/>
      <c r="Z19" s="104"/>
      <c r="AA19" s="105"/>
      <c r="AB19" s="105"/>
      <c r="AC19" s="105"/>
      <c r="AD19" s="105"/>
      <c r="AE19" s="105"/>
      <c r="AF19" s="105"/>
      <c r="AG19" s="105"/>
      <c r="AH19" s="243"/>
      <c r="AI19" s="107"/>
      <c r="AJ19" s="243"/>
      <c r="AK19" s="245"/>
    </row>
    <row r="20" spans="1:37" ht="22">
      <c r="A20" s="51" t="s">
        <v>295</v>
      </c>
      <c r="B20" s="128"/>
      <c r="C20" s="98"/>
      <c r="D20" s="102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104"/>
      <c r="S20" s="98"/>
      <c r="T20" s="98"/>
      <c r="U20" s="98"/>
      <c r="V20" s="98"/>
      <c r="W20" s="98"/>
      <c r="X20" s="98"/>
      <c r="Y20" s="98"/>
      <c r="Z20" s="98"/>
      <c r="AA20" s="98"/>
      <c r="AB20" s="105"/>
      <c r="AC20" s="98"/>
      <c r="AD20" s="105"/>
      <c r="AE20" s="98"/>
      <c r="AF20" s="105"/>
      <c r="AG20" s="98"/>
      <c r="AH20" s="243"/>
      <c r="AI20" s="98"/>
      <c r="AJ20" s="243"/>
      <c r="AK20" s="98"/>
    </row>
    <row r="21" spans="1:37" ht="22">
      <c r="A21" s="51" t="s">
        <v>146</v>
      </c>
      <c r="B21" s="128"/>
      <c r="C21" s="98">
        <v>0</v>
      </c>
      <c r="D21" s="102"/>
      <c r="E21" s="98">
        <v>0</v>
      </c>
      <c r="F21" s="98"/>
      <c r="G21" s="98">
        <v>0</v>
      </c>
      <c r="H21" s="98"/>
      <c r="I21" s="129">
        <v>-269058</v>
      </c>
      <c r="J21" s="98"/>
      <c r="K21" s="98">
        <v>0</v>
      </c>
      <c r="L21" s="98"/>
      <c r="M21" s="98">
        <v>0</v>
      </c>
      <c r="N21" s="98"/>
      <c r="O21" s="98">
        <v>0</v>
      </c>
      <c r="P21" s="98"/>
      <c r="Q21" s="98">
        <v>0</v>
      </c>
      <c r="R21" s="104"/>
      <c r="S21" s="98">
        <v>0</v>
      </c>
      <c r="T21" s="98"/>
      <c r="U21" s="98">
        <v>0</v>
      </c>
      <c r="V21" s="98"/>
      <c r="W21" s="98">
        <v>0</v>
      </c>
      <c r="X21" s="98"/>
      <c r="Y21" s="98">
        <v>3585</v>
      </c>
      <c r="Z21" s="98"/>
      <c r="AA21" s="98">
        <f>SUM(S21:Y21)</f>
        <v>3585</v>
      </c>
      <c r="AB21" s="105"/>
      <c r="AC21" s="98">
        <f>AA21+SUM(C21:Q21)</f>
        <v>-265473</v>
      </c>
      <c r="AD21" s="105"/>
      <c r="AE21" s="98">
        <v>0</v>
      </c>
      <c r="AF21" s="105"/>
      <c r="AG21" s="252">
        <f>SUM(AC21:AE21)</f>
        <v>-265473</v>
      </c>
      <c r="AH21" s="243"/>
      <c r="AI21" s="98">
        <v>310360</v>
      </c>
      <c r="AJ21" s="243"/>
      <c r="AK21" s="98">
        <f>SUM(AG21:AI21)</f>
        <v>44887</v>
      </c>
    </row>
    <row r="22" spans="1:37" ht="22">
      <c r="A22" s="51" t="s">
        <v>148</v>
      </c>
      <c r="B22" s="128"/>
      <c r="C22" s="98">
        <v>0</v>
      </c>
      <c r="D22" s="102"/>
      <c r="E22" s="98">
        <v>0</v>
      </c>
      <c r="F22" s="98"/>
      <c r="G22" s="98">
        <v>0</v>
      </c>
      <c r="H22" s="98"/>
      <c r="I22" s="98">
        <v>-3680</v>
      </c>
      <c r="J22" s="98"/>
      <c r="K22" s="98">
        <v>0</v>
      </c>
      <c r="L22" s="98"/>
      <c r="M22" s="98">
        <v>0</v>
      </c>
      <c r="N22" s="98"/>
      <c r="O22" s="98">
        <v>0</v>
      </c>
      <c r="P22" s="98"/>
      <c r="Q22" s="98">
        <v>0</v>
      </c>
      <c r="R22" s="104"/>
      <c r="S22" s="98">
        <v>0</v>
      </c>
      <c r="T22" s="98"/>
      <c r="U22" s="98">
        <v>0</v>
      </c>
      <c r="V22" s="98"/>
      <c r="W22" s="98">
        <v>0</v>
      </c>
      <c r="X22" s="98"/>
      <c r="Y22" s="98">
        <v>0</v>
      </c>
      <c r="Z22" s="98"/>
      <c r="AA22" s="98">
        <f>SUM(S22:Y22)</f>
        <v>0</v>
      </c>
      <c r="AB22" s="105"/>
      <c r="AC22" s="98">
        <f>AA22+SUM(C22:Q22)</f>
        <v>-3680</v>
      </c>
      <c r="AD22" s="105"/>
      <c r="AE22" s="98">
        <v>0</v>
      </c>
      <c r="AF22" s="105"/>
      <c r="AG22" s="252">
        <f>SUM(AC22:AE22)</f>
        <v>-3680</v>
      </c>
      <c r="AH22" s="243"/>
      <c r="AI22" s="98">
        <v>0</v>
      </c>
      <c r="AJ22" s="243"/>
      <c r="AK22" s="98">
        <f>SUM(AG22:AI22)</f>
        <v>-3680</v>
      </c>
    </row>
    <row r="23" spans="1:37" ht="22">
      <c r="A23" s="51" t="s">
        <v>137</v>
      </c>
      <c r="B23" s="128"/>
      <c r="C23" s="98">
        <v>0</v>
      </c>
      <c r="D23" s="102"/>
      <c r="E23" s="98">
        <v>0</v>
      </c>
      <c r="F23" s="98"/>
      <c r="G23" s="98">
        <v>0</v>
      </c>
      <c r="H23" s="98"/>
      <c r="I23" s="98">
        <v>0</v>
      </c>
      <c r="J23" s="98"/>
      <c r="K23" s="98">
        <v>0</v>
      </c>
      <c r="L23" s="98"/>
      <c r="M23" s="98">
        <v>0</v>
      </c>
      <c r="N23" s="98"/>
      <c r="O23" s="98">
        <v>0</v>
      </c>
      <c r="P23" s="98"/>
      <c r="Q23" s="98">
        <v>0</v>
      </c>
      <c r="R23" s="105"/>
      <c r="S23" s="98">
        <v>0</v>
      </c>
      <c r="T23" s="98"/>
      <c r="U23" s="98">
        <v>0</v>
      </c>
      <c r="V23" s="98"/>
      <c r="W23" s="98">
        <v>0</v>
      </c>
      <c r="X23" s="98"/>
      <c r="Y23" s="98">
        <v>0</v>
      </c>
      <c r="Z23" s="98"/>
      <c r="AA23" s="98">
        <f>SUM(S23:Y23)</f>
        <v>0</v>
      </c>
      <c r="AB23" s="105"/>
      <c r="AC23" s="98">
        <f>AA23+SUM(C23:Q23)</f>
        <v>0</v>
      </c>
      <c r="AD23" s="105"/>
      <c r="AE23" s="98">
        <v>0</v>
      </c>
      <c r="AF23" s="105"/>
      <c r="AG23" s="252">
        <f>SUM(AC23:AE23)</f>
        <v>0</v>
      </c>
      <c r="AH23" s="243"/>
      <c r="AI23" s="129">
        <v>251590</v>
      </c>
      <c r="AJ23" s="243"/>
      <c r="AK23" s="98">
        <f>SUM(AG23:AI23)</f>
        <v>251590</v>
      </c>
    </row>
    <row r="24" spans="1:37" ht="22">
      <c r="A24" s="229" t="s">
        <v>218</v>
      </c>
      <c r="B24" s="128"/>
      <c r="C24" s="98">
        <v>0</v>
      </c>
      <c r="D24" s="102"/>
      <c r="E24" s="98">
        <v>0</v>
      </c>
      <c r="F24" s="98"/>
      <c r="G24" s="98">
        <v>0</v>
      </c>
      <c r="H24" s="98"/>
      <c r="I24" s="98">
        <v>0</v>
      </c>
      <c r="J24" s="98"/>
      <c r="K24" s="98">
        <v>0</v>
      </c>
      <c r="L24" s="98"/>
      <c r="M24" s="98">
        <v>0</v>
      </c>
      <c r="N24" s="98"/>
      <c r="O24" s="98">
        <v>0</v>
      </c>
      <c r="P24" s="98"/>
      <c r="Q24" s="98">
        <v>0</v>
      </c>
      <c r="R24" s="105"/>
      <c r="S24" s="98">
        <v>0</v>
      </c>
      <c r="T24" s="98"/>
      <c r="U24" s="98">
        <v>0</v>
      </c>
      <c r="V24" s="98"/>
      <c r="W24" s="98">
        <v>0</v>
      </c>
      <c r="X24" s="98"/>
      <c r="Y24" s="98">
        <v>0</v>
      </c>
      <c r="Z24" s="98"/>
      <c r="AA24" s="98">
        <f>SUM(S24:Y24)</f>
        <v>0</v>
      </c>
      <c r="AB24" s="105"/>
      <c r="AC24" s="98">
        <f>AA24+SUM(C24:Q24)</f>
        <v>0</v>
      </c>
      <c r="AD24" s="105"/>
      <c r="AE24" s="98">
        <v>0</v>
      </c>
      <c r="AF24" s="105"/>
      <c r="AG24" s="252">
        <f>SUM(AC24:AE24)</f>
        <v>0</v>
      </c>
      <c r="AH24" s="243"/>
      <c r="AI24" s="129">
        <v>-6051</v>
      </c>
      <c r="AJ24" s="243"/>
      <c r="AK24" s="98">
        <f>SUM(AG24:AI24)</f>
        <v>-6051</v>
      </c>
    </row>
    <row r="25" spans="1:37" ht="22">
      <c r="A25" s="51" t="s">
        <v>271</v>
      </c>
      <c r="B25" s="128"/>
      <c r="C25" s="103">
        <v>0</v>
      </c>
      <c r="D25" s="102"/>
      <c r="E25" s="103">
        <v>0</v>
      </c>
      <c r="F25" s="98"/>
      <c r="G25" s="103">
        <v>0</v>
      </c>
      <c r="H25" s="98"/>
      <c r="I25" s="103">
        <v>1009893</v>
      </c>
      <c r="J25" s="98"/>
      <c r="K25" s="103">
        <v>0</v>
      </c>
      <c r="L25" s="98"/>
      <c r="M25" s="103">
        <v>0</v>
      </c>
      <c r="N25" s="98"/>
      <c r="O25" s="103">
        <v>291802</v>
      </c>
      <c r="P25" s="98"/>
      <c r="Q25" s="103">
        <v>0</v>
      </c>
      <c r="R25" s="105"/>
      <c r="S25" s="103">
        <v>0</v>
      </c>
      <c r="T25" s="98"/>
      <c r="U25" s="103">
        <v>0</v>
      </c>
      <c r="V25" s="98"/>
      <c r="W25" s="103">
        <v>-291802</v>
      </c>
      <c r="X25" s="98"/>
      <c r="Y25" s="109">
        <v>216698</v>
      </c>
      <c r="Z25" s="98"/>
      <c r="AA25" s="103">
        <f>SUM(S25:Y25)</f>
        <v>-75104</v>
      </c>
      <c r="AB25" s="105"/>
      <c r="AC25" s="103">
        <f>AA25+SUM(C25:Q25)</f>
        <v>1226591</v>
      </c>
      <c r="AD25" s="105"/>
      <c r="AE25" s="103">
        <v>0</v>
      </c>
      <c r="AF25" s="105"/>
      <c r="AG25" s="103">
        <f>SUM(AC25:AE25)</f>
        <v>1226591</v>
      </c>
      <c r="AH25" s="243"/>
      <c r="AI25" s="109">
        <v>0</v>
      </c>
      <c r="AJ25" s="243"/>
      <c r="AK25" s="103">
        <f>SUM(AG25:AI25)</f>
        <v>1226591</v>
      </c>
    </row>
    <row r="26" spans="1:37" ht="22">
      <c r="A26" s="246" t="s">
        <v>210</v>
      </c>
      <c r="B26" s="128"/>
      <c r="C26" s="106">
        <f>SUM(C21:C25)</f>
        <v>0</v>
      </c>
      <c r="D26" s="104"/>
      <c r="E26" s="106">
        <f>SUM(E21:E25)</f>
        <v>0</v>
      </c>
      <c r="F26" s="108"/>
      <c r="G26" s="106">
        <f>SUM(G21:G25)</f>
        <v>0</v>
      </c>
      <c r="H26" s="104"/>
      <c r="I26" s="106">
        <f>SUM(I21:I25)</f>
        <v>737155</v>
      </c>
      <c r="J26" s="105"/>
      <c r="K26" s="106">
        <f>SUM(K21:K25)</f>
        <v>0</v>
      </c>
      <c r="L26" s="105"/>
      <c r="M26" s="106">
        <f>SUM(M21:M25)</f>
        <v>0</v>
      </c>
      <c r="N26" s="105"/>
      <c r="O26" s="106">
        <f>SUM(O21:O25)</f>
        <v>291802</v>
      </c>
      <c r="P26" s="108"/>
      <c r="Q26" s="106">
        <f>SUM(Q21:Q25)</f>
        <v>0</v>
      </c>
      <c r="R26" s="104"/>
      <c r="S26" s="106">
        <f>SUM(S21:S25)</f>
        <v>0</v>
      </c>
      <c r="T26" s="104"/>
      <c r="U26" s="106">
        <f>SUM(U21:U25)</f>
        <v>0</v>
      </c>
      <c r="V26" s="104"/>
      <c r="W26" s="106">
        <f>SUM(W21:W25)</f>
        <v>-291802</v>
      </c>
      <c r="X26" s="99"/>
      <c r="Y26" s="106">
        <f>SUM(Y21:Y25)</f>
        <v>220283</v>
      </c>
      <c r="Z26" s="104"/>
      <c r="AA26" s="106">
        <f>SUM(AA21:AA25)</f>
        <v>-71519</v>
      </c>
      <c r="AB26" s="105"/>
      <c r="AC26" s="106">
        <f>SUM(AC21:AC25)</f>
        <v>957438</v>
      </c>
      <c r="AD26" s="105"/>
      <c r="AE26" s="106">
        <f>SUM(AE21:AE25)</f>
        <v>0</v>
      </c>
      <c r="AF26" s="105"/>
      <c r="AG26" s="106">
        <f>SUM(AG21:AG25)</f>
        <v>957438</v>
      </c>
      <c r="AH26" s="243"/>
      <c r="AI26" s="106">
        <f>SUM(AI20:AI25)</f>
        <v>555899</v>
      </c>
      <c r="AJ26" s="243"/>
      <c r="AK26" s="106">
        <f>SUM(AK20:AK25)</f>
        <v>1513337</v>
      </c>
    </row>
    <row r="27" spans="1:37" ht="22">
      <c r="A27" s="247" t="s">
        <v>209</v>
      </c>
      <c r="B27" s="128"/>
      <c r="C27" s="106">
        <f>SUM(C18,C26)</f>
        <v>0</v>
      </c>
      <c r="D27" s="243"/>
      <c r="E27" s="106">
        <f>SUM(E18,E26)</f>
        <v>0</v>
      </c>
      <c r="F27" s="108"/>
      <c r="G27" s="106">
        <f>SUM(G18,G26)</f>
        <v>0</v>
      </c>
      <c r="H27" s="243"/>
      <c r="I27" s="106">
        <f>SUM(I18,I26)</f>
        <v>737155</v>
      </c>
      <c r="J27" s="105"/>
      <c r="K27" s="106">
        <f>SUM(K18,K26)</f>
        <v>0</v>
      </c>
      <c r="L27" s="105"/>
      <c r="M27" s="106">
        <f>SUM(M18,M26)</f>
        <v>0</v>
      </c>
      <c r="N27" s="105"/>
      <c r="O27" s="106">
        <f>SUM(O18,O26)</f>
        <v>-6211048</v>
      </c>
      <c r="P27" s="108"/>
      <c r="Q27" s="106">
        <f>SUM(Q18,Q26)</f>
        <v>-6088210</v>
      </c>
      <c r="R27" s="243"/>
      <c r="S27" s="106">
        <f>SUM(S18,S26)</f>
        <v>0</v>
      </c>
      <c r="T27" s="243"/>
      <c r="U27" s="106">
        <f>SUM(U18,U26)</f>
        <v>0</v>
      </c>
      <c r="V27" s="243"/>
      <c r="W27" s="106">
        <f>SUM(W18,W26)</f>
        <v>-291802</v>
      </c>
      <c r="X27" s="15"/>
      <c r="Y27" s="106">
        <f>SUM(Y18,Y26)</f>
        <v>220283</v>
      </c>
      <c r="Z27" s="243"/>
      <c r="AA27" s="106">
        <f>SUM(AA18,AA26)</f>
        <v>-71519</v>
      </c>
      <c r="AB27" s="243"/>
      <c r="AC27" s="106">
        <f>SUM(AC18,AC26)</f>
        <v>-11633622</v>
      </c>
      <c r="AD27" s="243"/>
      <c r="AE27" s="106">
        <f>SUM(AE18,AE26)</f>
        <v>0</v>
      </c>
      <c r="AF27" s="243"/>
      <c r="AG27" s="106">
        <f>SUM(AG18,AG26)</f>
        <v>-11633622</v>
      </c>
      <c r="AH27" s="243"/>
      <c r="AI27" s="106">
        <f>SUM(AI18,AI26)</f>
        <v>-4416037</v>
      </c>
      <c r="AJ27" s="243"/>
      <c r="AK27" s="106">
        <f>SUM(AK18,AK26)</f>
        <v>-16049659</v>
      </c>
    </row>
    <row r="28" spans="1:37" ht="22">
      <c r="A28" s="247" t="s">
        <v>99</v>
      </c>
      <c r="B28" s="128"/>
      <c r="C28" s="105"/>
      <c r="D28" s="243"/>
      <c r="E28" s="105"/>
      <c r="F28" s="105"/>
      <c r="G28" s="105"/>
      <c r="H28" s="243"/>
      <c r="I28" s="105"/>
      <c r="J28" s="105"/>
      <c r="K28" s="105"/>
      <c r="L28" s="105"/>
      <c r="M28" s="105"/>
      <c r="N28" s="105"/>
      <c r="O28" s="105"/>
      <c r="P28" s="105"/>
      <c r="Q28" s="105"/>
      <c r="R28" s="243"/>
      <c r="S28" s="105"/>
      <c r="T28" s="243"/>
      <c r="U28" s="105"/>
      <c r="V28" s="243"/>
      <c r="W28" s="105"/>
      <c r="X28" s="15"/>
      <c r="Y28" s="105"/>
      <c r="Z28" s="243"/>
      <c r="AA28" s="105"/>
      <c r="AB28" s="243"/>
      <c r="AC28" s="105"/>
      <c r="AD28" s="243"/>
      <c r="AE28" s="105"/>
      <c r="AF28" s="243"/>
      <c r="AG28" s="105"/>
      <c r="AH28" s="243"/>
      <c r="AI28" s="245"/>
      <c r="AJ28" s="243"/>
      <c r="AK28" s="245"/>
    </row>
    <row r="29" spans="1:37">
      <c r="A29" s="51" t="s">
        <v>92</v>
      </c>
      <c r="B29" s="128"/>
      <c r="C29" s="98">
        <v>0</v>
      </c>
      <c r="D29" s="102"/>
      <c r="E29" s="98">
        <v>0</v>
      </c>
      <c r="F29" s="98"/>
      <c r="G29" s="98">
        <v>0</v>
      </c>
      <c r="H29" s="98"/>
      <c r="I29" s="98">
        <v>0</v>
      </c>
      <c r="J29" s="98"/>
      <c r="K29" s="98">
        <v>0</v>
      </c>
      <c r="L29" s="98"/>
      <c r="M29" s="98">
        <v>0</v>
      </c>
      <c r="N29" s="98"/>
      <c r="O29" s="129">
        <v>26022389</v>
      </c>
      <c r="P29" s="98"/>
      <c r="Q29" s="98">
        <v>0</v>
      </c>
      <c r="R29" s="98"/>
      <c r="S29" s="98">
        <v>0</v>
      </c>
      <c r="T29" s="98"/>
      <c r="U29" s="98">
        <v>0</v>
      </c>
      <c r="V29" s="98"/>
      <c r="W29" s="98">
        <v>0</v>
      </c>
      <c r="X29" s="98"/>
      <c r="Y29" s="98">
        <v>0</v>
      </c>
      <c r="Z29" s="98"/>
      <c r="AA29" s="98">
        <f>SUM(S29:Y29)</f>
        <v>0</v>
      </c>
      <c r="AB29" s="98"/>
      <c r="AC29" s="98">
        <f>AA29+SUM(C29:Q29)</f>
        <v>26022389</v>
      </c>
      <c r="AD29" s="98"/>
      <c r="AE29" s="98">
        <v>0</v>
      </c>
      <c r="AF29" s="98"/>
      <c r="AG29" s="252">
        <f>SUM(AC29:AE29)</f>
        <v>26022389</v>
      </c>
      <c r="AH29" s="98"/>
      <c r="AI29" s="129">
        <v>18069595</v>
      </c>
      <c r="AJ29" s="98"/>
      <c r="AK29" s="98">
        <f>SUM(AG29:AI29)</f>
        <v>44091984</v>
      </c>
    </row>
    <row r="30" spans="1:37">
      <c r="A30" s="51" t="s">
        <v>93</v>
      </c>
      <c r="B30" s="5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0"/>
      <c r="P30" s="100"/>
      <c r="Q30" s="102"/>
      <c r="R30" s="242"/>
      <c r="S30" s="102"/>
      <c r="T30" s="102"/>
      <c r="U30" s="102"/>
      <c r="V30" s="102"/>
      <c r="W30" s="102"/>
      <c r="X30" s="97"/>
      <c r="Y30" s="102"/>
      <c r="Z30" s="102"/>
      <c r="AA30" s="102"/>
      <c r="AB30" s="242"/>
      <c r="AC30" s="98"/>
      <c r="AD30" s="242"/>
      <c r="AE30" s="98"/>
      <c r="AF30" s="242"/>
      <c r="AG30" s="98"/>
      <c r="AH30" s="242"/>
      <c r="AJ30" s="242"/>
      <c r="AK30" s="98"/>
    </row>
    <row r="31" spans="1:37">
      <c r="A31" s="51" t="s">
        <v>264</v>
      </c>
      <c r="B31" s="128">
        <v>21</v>
      </c>
      <c r="C31" s="98">
        <v>0</v>
      </c>
      <c r="D31" s="102"/>
      <c r="E31" s="98">
        <v>0</v>
      </c>
      <c r="F31" s="98"/>
      <c r="G31" s="98">
        <v>0</v>
      </c>
      <c r="H31" s="102"/>
      <c r="I31" s="98">
        <v>0</v>
      </c>
      <c r="J31" s="102"/>
      <c r="K31" s="98">
        <v>0</v>
      </c>
      <c r="L31" s="102"/>
      <c r="M31" s="98">
        <v>0</v>
      </c>
      <c r="N31" s="102"/>
      <c r="O31" s="100">
        <v>-569516</v>
      </c>
      <c r="P31" s="100"/>
      <c r="Q31" s="98">
        <v>0</v>
      </c>
      <c r="R31" s="242"/>
      <c r="S31" s="98">
        <v>0</v>
      </c>
      <c r="T31" s="98"/>
      <c r="U31" s="98">
        <v>0</v>
      </c>
      <c r="V31" s="98"/>
      <c r="W31" s="98">
        <v>0</v>
      </c>
      <c r="X31" s="98"/>
      <c r="Y31" s="98">
        <v>0</v>
      </c>
      <c r="Z31" s="98"/>
      <c r="AA31" s="98">
        <f>SUM(S31:Y31)</f>
        <v>0</v>
      </c>
      <c r="AB31" s="242"/>
      <c r="AC31" s="98">
        <f>AA31+SUM(C31:Q31)</f>
        <v>-569516</v>
      </c>
      <c r="AD31" s="242"/>
      <c r="AE31" s="98">
        <v>0</v>
      </c>
      <c r="AF31" s="242"/>
      <c r="AG31" s="252">
        <f>SUM(AC31:AE31)</f>
        <v>-569516</v>
      </c>
      <c r="AH31" s="242"/>
      <c r="AI31" s="98">
        <v>-8630</v>
      </c>
      <c r="AJ31" s="242"/>
      <c r="AK31" s="98">
        <f>SUM(AG31:AI31)</f>
        <v>-578146</v>
      </c>
    </row>
    <row r="32" spans="1:37">
      <c r="A32" s="51" t="s">
        <v>114</v>
      </c>
      <c r="B32" s="51"/>
      <c r="C32" s="103">
        <v>0</v>
      </c>
      <c r="D32" s="102"/>
      <c r="E32" s="103">
        <v>0</v>
      </c>
      <c r="F32" s="98"/>
      <c r="G32" s="103">
        <v>0</v>
      </c>
      <c r="H32" s="102"/>
      <c r="I32" s="103">
        <v>0</v>
      </c>
      <c r="J32" s="102"/>
      <c r="K32" s="103">
        <v>0</v>
      </c>
      <c r="L32" s="102"/>
      <c r="M32" s="103">
        <v>0</v>
      </c>
      <c r="N32" s="102"/>
      <c r="O32" s="103">
        <v>0</v>
      </c>
      <c r="P32" s="98"/>
      <c r="Q32" s="103">
        <v>0</v>
      </c>
      <c r="R32" s="102"/>
      <c r="S32" s="109">
        <v>10855862</v>
      </c>
      <c r="T32" s="102"/>
      <c r="U32" s="103">
        <v>-824527</v>
      </c>
      <c r="V32" s="102"/>
      <c r="W32" s="103">
        <v>-383197</v>
      </c>
      <c r="X32" s="93"/>
      <c r="Y32" s="103">
        <v>-3342374</v>
      </c>
      <c r="Z32" s="242"/>
      <c r="AA32" s="103">
        <f>SUM(S32:Y32)</f>
        <v>6305764</v>
      </c>
      <c r="AB32" s="242"/>
      <c r="AC32" s="103">
        <f>AA32+SUM(C32:Q32)</f>
        <v>6305764</v>
      </c>
      <c r="AD32" s="242"/>
      <c r="AE32" s="103">
        <v>0</v>
      </c>
      <c r="AF32" s="242"/>
      <c r="AG32" s="103">
        <f>SUM(AC32:AE32)</f>
        <v>6305764</v>
      </c>
      <c r="AH32" s="242"/>
      <c r="AI32" s="109">
        <v>6484695</v>
      </c>
      <c r="AJ32" s="242"/>
      <c r="AK32" s="123">
        <f>SUM(AG32:AI32)</f>
        <v>12790459</v>
      </c>
    </row>
    <row r="33" spans="1:37" ht="22">
      <c r="A33" s="247" t="s">
        <v>100</v>
      </c>
      <c r="B33" s="247"/>
      <c r="C33" s="106">
        <f>SUM(C28:C32)</f>
        <v>0</v>
      </c>
      <c r="D33" s="105"/>
      <c r="E33" s="106">
        <f>SUM(E28:E32)</f>
        <v>0</v>
      </c>
      <c r="F33" s="108"/>
      <c r="G33" s="106">
        <f>SUM(G28:G32)</f>
        <v>0</v>
      </c>
      <c r="H33" s="105"/>
      <c r="I33" s="106">
        <f>SUM(I28:I32)</f>
        <v>0</v>
      </c>
      <c r="J33" s="105"/>
      <c r="K33" s="106">
        <f>SUM(K28:K32)</f>
        <v>0</v>
      </c>
      <c r="L33" s="105"/>
      <c r="M33" s="106">
        <f>SUM(M28:M32)</f>
        <v>0</v>
      </c>
      <c r="N33" s="105"/>
      <c r="O33" s="106">
        <f>SUM(O28:O32)</f>
        <v>25452873</v>
      </c>
      <c r="P33" s="108"/>
      <c r="Q33" s="106">
        <f>SUM(Q28:Q32)</f>
        <v>0</v>
      </c>
      <c r="R33" s="248"/>
      <c r="S33" s="106">
        <f>SUM(S28:S32)</f>
        <v>10855862</v>
      </c>
      <c r="T33" s="105"/>
      <c r="U33" s="106">
        <f>SUM(U28:U32)</f>
        <v>-824527</v>
      </c>
      <c r="V33" s="105"/>
      <c r="W33" s="106">
        <f>SUM(W28:W32)</f>
        <v>-383197</v>
      </c>
      <c r="X33" s="249"/>
      <c r="Y33" s="106">
        <f>SUM(Y28:Y32)</f>
        <v>-3342374</v>
      </c>
      <c r="Z33" s="248"/>
      <c r="AA33" s="106">
        <f>SUM(AA28:AA32)</f>
        <v>6305764</v>
      </c>
      <c r="AB33" s="248"/>
      <c r="AC33" s="106">
        <f>SUM(AC28:AC32)</f>
        <v>31758637</v>
      </c>
      <c r="AD33" s="248"/>
      <c r="AE33" s="106">
        <f>SUM(AE28:AE32)</f>
        <v>0</v>
      </c>
      <c r="AF33" s="248"/>
      <c r="AG33" s="106">
        <f>SUM(C33:O33)+AA33</f>
        <v>31758637</v>
      </c>
      <c r="AH33" s="248"/>
      <c r="AI33" s="106">
        <f>SUM(AI29:AI32)</f>
        <v>24545660</v>
      </c>
      <c r="AJ33" s="248"/>
      <c r="AK33" s="106">
        <f>SUM(AK28:AK32)</f>
        <v>56304297</v>
      </c>
    </row>
    <row r="34" spans="1:37">
      <c r="A34" s="51" t="s">
        <v>358</v>
      </c>
      <c r="B34" s="128">
        <v>23</v>
      </c>
      <c r="C34" s="98">
        <v>0</v>
      </c>
      <c r="D34" s="102"/>
      <c r="E34" s="98">
        <v>0</v>
      </c>
      <c r="F34" s="98"/>
      <c r="G34" s="98">
        <v>0</v>
      </c>
      <c r="H34" s="102"/>
      <c r="I34" s="98">
        <v>0</v>
      </c>
      <c r="J34" s="102"/>
      <c r="K34" s="98">
        <v>0</v>
      </c>
      <c r="L34" s="102"/>
      <c r="M34" s="98">
        <v>0</v>
      </c>
      <c r="N34" s="102"/>
      <c r="O34" s="98">
        <v>-752889</v>
      </c>
      <c r="P34" s="98"/>
      <c r="Q34" s="98">
        <v>0</v>
      </c>
      <c r="R34" s="242"/>
      <c r="S34" s="98">
        <v>0</v>
      </c>
      <c r="T34" s="98"/>
      <c r="U34" s="98">
        <v>0</v>
      </c>
      <c r="V34" s="98"/>
      <c r="W34" s="98">
        <v>0</v>
      </c>
      <c r="X34" s="98"/>
      <c r="Y34" s="98">
        <v>0</v>
      </c>
      <c r="Z34" s="98"/>
      <c r="AA34" s="98">
        <f>SUM(S34:Y34)</f>
        <v>0</v>
      </c>
      <c r="AB34" s="242"/>
      <c r="AC34" s="98">
        <f>AA34+SUM(C34:Q34)</f>
        <v>-752889</v>
      </c>
      <c r="AD34" s="242"/>
      <c r="AE34" s="98">
        <v>0</v>
      </c>
      <c r="AF34" s="242"/>
      <c r="AG34" s="103">
        <f>SUM(AC34:AE34)</f>
        <v>-752889</v>
      </c>
      <c r="AH34" s="242"/>
      <c r="AI34" s="98">
        <v>0</v>
      </c>
      <c r="AJ34" s="242"/>
      <c r="AK34" s="98">
        <f>SUM(AG34:AI34)</f>
        <v>-752889</v>
      </c>
    </row>
    <row r="35" spans="1:37" ht="22.5" thickBot="1">
      <c r="A35" s="237" t="s">
        <v>216</v>
      </c>
      <c r="B35" s="237"/>
      <c r="C35" s="250">
        <f>C13+C33+C27+C34</f>
        <v>8611242</v>
      </c>
      <c r="D35" s="245"/>
      <c r="E35" s="250">
        <f>E13+E33+E27+E34</f>
        <v>57298909</v>
      </c>
      <c r="F35" s="245"/>
      <c r="G35" s="250">
        <f>G13+G33+G27+G34</f>
        <v>3470021</v>
      </c>
      <c r="H35" s="245"/>
      <c r="I35" s="250">
        <f>I13+I33+I27+I34</f>
        <v>4809941</v>
      </c>
      <c r="J35" s="245"/>
      <c r="K35" s="250">
        <f>K13+K33+K27+K34</f>
        <v>-5159</v>
      </c>
      <c r="L35" s="245"/>
      <c r="M35" s="250">
        <f>M13+M33+M27+M34</f>
        <v>929166</v>
      </c>
      <c r="N35" s="245"/>
      <c r="O35" s="250">
        <f>O13+O33+O27+O34</f>
        <v>119893131</v>
      </c>
      <c r="P35" s="251"/>
      <c r="Q35" s="250">
        <f>Q13+Q33+Q27+Q34</f>
        <v>-8997459</v>
      </c>
      <c r="R35" s="245"/>
      <c r="S35" s="250">
        <f>S13+S33+S27+S34</f>
        <v>24833380</v>
      </c>
      <c r="T35" s="245"/>
      <c r="U35" s="250">
        <f>U13+U33+U27+U34</f>
        <v>-1435975</v>
      </c>
      <c r="V35" s="245"/>
      <c r="W35" s="250">
        <f>W13+W33+W27+W34</f>
        <v>2449580</v>
      </c>
      <c r="X35" s="245"/>
      <c r="Y35" s="250">
        <f>Y13+Y33+Y27+Y34</f>
        <v>-34919990</v>
      </c>
      <c r="Z35" s="245"/>
      <c r="AA35" s="250">
        <f>AA13+AA33+AA27+AA34</f>
        <v>-9073005</v>
      </c>
      <c r="AB35" s="245"/>
      <c r="AC35" s="250">
        <f>AC13+AC33+AC27+AC34</f>
        <v>176936787</v>
      </c>
      <c r="AD35" s="245"/>
      <c r="AE35" s="250">
        <f>AE13+AE33+AE27+AE34</f>
        <v>15000000</v>
      </c>
      <c r="AF35" s="245"/>
      <c r="AG35" s="250">
        <f>AG13+AG33+AG27+AG34</f>
        <v>191936787</v>
      </c>
      <c r="AH35" s="245"/>
      <c r="AI35" s="250">
        <f>AI13+AI33+AI27+AI34</f>
        <v>70241781</v>
      </c>
      <c r="AJ35" s="245"/>
      <c r="AK35" s="250">
        <f>AK13+AK33+AK27+AK34</f>
        <v>262178568</v>
      </c>
    </row>
    <row r="36" spans="1:37" ht="22" thickTop="1"/>
    <row r="37" spans="1:37">
      <c r="E37" s="93"/>
    </row>
    <row r="38" spans="1:37" ht="24.5">
      <c r="A38" s="222" t="s">
        <v>38</v>
      </c>
      <c r="B38" s="222"/>
      <c r="C38" s="232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2"/>
      <c r="T38" s="233"/>
      <c r="U38" s="232"/>
      <c r="V38" s="233"/>
      <c r="W38" s="232"/>
      <c r="X38" s="233"/>
      <c r="Y38" s="232"/>
      <c r="Z38" s="232"/>
      <c r="AA38" s="232"/>
      <c r="AB38" s="232"/>
      <c r="AC38" s="232"/>
      <c r="AD38" s="232"/>
      <c r="AE38" s="232"/>
      <c r="AF38" s="232"/>
      <c r="AG38" s="233"/>
      <c r="AH38" s="233"/>
      <c r="AI38" s="232"/>
      <c r="AJ38" s="233"/>
    </row>
    <row r="39" spans="1:37" ht="24.5">
      <c r="A39" s="222" t="s">
        <v>83</v>
      </c>
      <c r="B39" s="222"/>
      <c r="C39" s="232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2"/>
      <c r="T39" s="233"/>
      <c r="U39" s="232"/>
      <c r="V39" s="233"/>
      <c r="W39" s="232"/>
      <c r="X39" s="233"/>
      <c r="Y39" s="232"/>
      <c r="Z39" s="232"/>
      <c r="AA39" s="232"/>
      <c r="AB39" s="232"/>
      <c r="AC39" s="232"/>
      <c r="AD39" s="232"/>
      <c r="AE39" s="232"/>
      <c r="AF39" s="232"/>
      <c r="AG39" s="233"/>
      <c r="AH39" s="233"/>
      <c r="AI39" s="232"/>
      <c r="AJ39" s="233"/>
    </row>
    <row r="40" spans="1:37" ht="24.5">
      <c r="A40" s="222"/>
      <c r="B40" s="22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42" t="s">
        <v>76</v>
      </c>
    </row>
    <row r="41" spans="1:37" ht="23">
      <c r="A41" s="222"/>
      <c r="B41" s="222"/>
      <c r="C41" s="254" t="s">
        <v>39</v>
      </c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</row>
    <row r="42" spans="1:37" ht="22">
      <c r="A42" s="66"/>
      <c r="B42" s="66"/>
      <c r="C42" s="3"/>
      <c r="D42" s="3"/>
      <c r="E42" s="3"/>
      <c r="F42" s="3"/>
      <c r="G42" s="3"/>
      <c r="H42" s="3"/>
      <c r="J42" s="3"/>
      <c r="K42" s="216"/>
      <c r="L42" s="3"/>
      <c r="M42" s="3"/>
      <c r="N42" s="3"/>
      <c r="O42" s="3"/>
      <c r="P42" s="3"/>
      <c r="Q42" s="3"/>
      <c r="R42" s="3"/>
      <c r="S42" s="264" t="s">
        <v>82</v>
      </c>
      <c r="T42" s="264"/>
      <c r="U42" s="264"/>
      <c r="V42" s="264"/>
      <c r="W42" s="264"/>
      <c r="X42" s="264"/>
      <c r="Y42" s="264"/>
      <c r="Z42" s="264"/>
      <c r="AA42" s="264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22">
      <c r="A43" s="66"/>
      <c r="B43" s="66"/>
      <c r="C43" s="3"/>
      <c r="D43" s="3"/>
      <c r="E43" s="3"/>
      <c r="F43" s="3"/>
      <c r="G43" s="3"/>
      <c r="H43" s="3"/>
      <c r="I43" s="224"/>
      <c r="J43" s="3"/>
      <c r="K43" s="216"/>
      <c r="L43" s="3"/>
      <c r="M43" s="3"/>
      <c r="N43" s="3"/>
      <c r="O43" s="3"/>
      <c r="P43" s="3"/>
      <c r="Q43" s="3"/>
      <c r="R43" s="3"/>
      <c r="S43" s="216"/>
      <c r="T43" s="216"/>
      <c r="U43" s="216" t="s">
        <v>344</v>
      </c>
      <c r="V43" s="216"/>
      <c r="W43" s="224" t="s">
        <v>219</v>
      </c>
      <c r="X43" s="216"/>
      <c r="Y43" s="216"/>
      <c r="Z43" s="216"/>
      <c r="AA43" s="216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22">
      <c r="A44" s="66"/>
      <c r="B44" s="66"/>
      <c r="C44" s="3"/>
      <c r="D44" s="3"/>
      <c r="E44" s="3"/>
      <c r="F44" s="3"/>
      <c r="G44" s="3"/>
      <c r="H44" s="3"/>
      <c r="I44" s="224" t="s">
        <v>135</v>
      </c>
      <c r="J44" s="3"/>
      <c r="K44" s="216" t="s">
        <v>36</v>
      </c>
      <c r="L44" s="3"/>
      <c r="M44" s="3"/>
      <c r="N44" s="3"/>
      <c r="O44" s="3"/>
      <c r="P44" s="3"/>
      <c r="Q44" s="3"/>
      <c r="R44" s="3"/>
      <c r="S44" s="216"/>
      <c r="T44" s="216"/>
      <c r="U44" s="224" t="s">
        <v>327</v>
      </c>
      <c r="V44" s="216"/>
      <c r="W44" s="224" t="s">
        <v>228</v>
      </c>
      <c r="X44" s="216"/>
      <c r="Y44" s="216"/>
      <c r="Z44" s="216"/>
      <c r="AA44" s="216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>
      <c r="A45" s="235"/>
      <c r="B45" s="235"/>
      <c r="C45" s="214"/>
      <c r="D45" s="2"/>
      <c r="E45" s="224"/>
      <c r="F45" s="224"/>
      <c r="G45" s="224"/>
      <c r="H45" s="224"/>
      <c r="I45" s="224" t="s">
        <v>35</v>
      </c>
      <c r="J45" s="224"/>
      <c r="K45" s="216" t="s">
        <v>313</v>
      </c>
      <c r="L45" s="224"/>
      <c r="M45" s="224"/>
      <c r="N45" s="224"/>
      <c r="O45" s="224"/>
      <c r="P45" s="224"/>
      <c r="Q45" s="2"/>
      <c r="R45" s="224"/>
      <c r="S45" s="230" t="s">
        <v>344</v>
      </c>
      <c r="T45" s="224"/>
      <c r="U45" s="224" t="s">
        <v>220</v>
      </c>
      <c r="V45" s="224"/>
      <c r="W45" s="224" t="s">
        <v>229</v>
      </c>
      <c r="X45" s="224"/>
      <c r="Y45" s="224" t="s">
        <v>166</v>
      </c>
      <c r="Z45" s="224"/>
      <c r="AA45" s="214" t="s">
        <v>84</v>
      </c>
      <c r="AB45" s="2"/>
      <c r="AC45" s="20"/>
      <c r="AD45" s="2"/>
      <c r="AE45" s="20"/>
      <c r="AF45" s="2"/>
      <c r="AG45" s="20"/>
      <c r="AH45" s="224"/>
      <c r="AI45" s="224"/>
      <c r="AJ45" s="20"/>
      <c r="AK45" s="18"/>
    </row>
    <row r="46" spans="1:37">
      <c r="A46" s="235"/>
      <c r="B46" s="235"/>
      <c r="C46" s="214" t="s">
        <v>17</v>
      </c>
      <c r="D46" s="2"/>
      <c r="E46" s="224"/>
      <c r="F46" s="224"/>
      <c r="G46" s="224"/>
      <c r="H46" s="224"/>
      <c r="I46" s="224" t="s">
        <v>86</v>
      </c>
      <c r="J46" s="224"/>
      <c r="K46" s="216" t="s">
        <v>314</v>
      </c>
      <c r="L46" s="224"/>
      <c r="M46" s="224"/>
      <c r="N46" s="224"/>
      <c r="O46" s="214" t="s">
        <v>43</v>
      </c>
      <c r="P46" s="214"/>
      <c r="Q46" s="2"/>
      <c r="R46" s="224"/>
      <c r="S46" s="230" t="s">
        <v>345</v>
      </c>
      <c r="T46" s="224"/>
      <c r="U46" s="20" t="s">
        <v>224</v>
      </c>
      <c r="V46" s="224"/>
      <c r="W46" s="20" t="s">
        <v>230</v>
      </c>
      <c r="X46" s="224"/>
      <c r="Y46" s="224" t="s">
        <v>167</v>
      </c>
      <c r="Z46" s="224"/>
      <c r="AA46" s="214" t="s">
        <v>85</v>
      </c>
      <c r="AB46" s="2"/>
      <c r="AE46" s="30" t="s">
        <v>171</v>
      </c>
      <c r="AF46" s="2"/>
      <c r="AG46" s="20" t="s">
        <v>54</v>
      </c>
      <c r="AH46" s="224"/>
      <c r="AI46" s="224" t="s">
        <v>86</v>
      </c>
      <c r="AJ46" s="20"/>
      <c r="AK46" s="18"/>
    </row>
    <row r="47" spans="1:37">
      <c r="A47" s="235"/>
      <c r="B47" s="235"/>
      <c r="C47" s="224" t="s">
        <v>48</v>
      </c>
      <c r="D47" s="224"/>
      <c r="E47" s="224" t="s">
        <v>24</v>
      </c>
      <c r="F47" s="224"/>
      <c r="G47" s="224"/>
      <c r="H47" s="224"/>
      <c r="I47" s="224" t="s">
        <v>136</v>
      </c>
      <c r="J47" s="224"/>
      <c r="K47" s="224" t="s">
        <v>317</v>
      </c>
      <c r="L47" s="224"/>
      <c r="M47" s="224" t="s">
        <v>62</v>
      </c>
      <c r="N47" s="224"/>
      <c r="O47" s="224" t="s">
        <v>31</v>
      </c>
      <c r="P47" s="224"/>
      <c r="Q47" s="224" t="s">
        <v>57</v>
      </c>
      <c r="R47" s="224"/>
      <c r="S47" s="236" t="s">
        <v>221</v>
      </c>
      <c r="T47" s="224"/>
      <c r="U47" s="236" t="s">
        <v>225</v>
      </c>
      <c r="V47" s="224"/>
      <c r="W47" s="236" t="s">
        <v>231</v>
      </c>
      <c r="X47" s="224"/>
      <c r="Y47" s="224" t="s">
        <v>168</v>
      </c>
      <c r="Z47" s="224"/>
      <c r="AA47" s="224" t="s">
        <v>87</v>
      </c>
      <c r="AB47" s="224"/>
      <c r="AC47" s="224"/>
      <c r="AD47" s="224"/>
      <c r="AE47" s="224" t="s">
        <v>172</v>
      </c>
      <c r="AF47" s="224"/>
      <c r="AG47" s="20" t="s">
        <v>25</v>
      </c>
      <c r="AH47" s="224"/>
      <c r="AI47" s="224" t="s">
        <v>88</v>
      </c>
      <c r="AJ47" s="20"/>
      <c r="AK47" s="224" t="s">
        <v>54</v>
      </c>
    </row>
    <row r="48" spans="1:37">
      <c r="A48" s="229"/>
      <c r="B48" s="128" t="s">
        <v>1</v>
      </c>
      <c r="C48" s="47" t="s">
        <v>89</v>
      </c>
      <c r="D48" s="224"/>
      <c r="E48" s="47" t="s">
        <v>61</v>
      </c>
      <c r="F48" s="224"/>
      <c r="G48" s="227" t="s">
        <v>101</v>
      </c>
      <c r="H48" s="224"/>
      <c r="I48" s="47" t="s">
        <v>147</v>
      </c>
      <c r="J48" s="224"/>
      <c r="K48" s="234" t="s">
        <v>315</v>
      </c>
      <c r="L48" s="224"/>
      <c r="M48" s="47" t="s">
        <v>55</v>
      </c>
      <c r="N48" s="224"/>
      <c r="O48" s="47" t="s">
        <v>46</v>
      </c>
      <c r="P48" s="224"/>
      <c r="Q48" s="47" t="s">
        <v>90</v>
      </c>
      <c r="R48" s="224"/>
      <c r="S48" s="227" t="s">
        <v>0</v>
      </c>
      <c r="T48" s="224"/>
      <c r="U48" s="227" t="s">
        <v>226</v>
      </c>
      <c r="V48" s="224"/>
      <c r="W48" s="227" t="s">
        <v>232</v>
      </c>
      <c r="X48" s="224"/>
      <c r="Y48" s="47" t="s">
        <v>169</v>
      </c>
      <c r="Z48" s="224"/>
      <c r="AA48" s="47" t="s">
        <v>16</v>
      </c>
      <c r="AB48" s="224"/>
      <c r="AC48" s="47" t="s">
        <v>84</v>
      </c>
      <c r="AD48" s="224"/>
      <c r="AE48" s="47" t="s">
        <v>173</v>
      </c>
      <c r="AF48" s="224"/>
      <c r="AG48" s="227" t="s">
        <v>194</v>
      </c>
      <c r="AH48" s="224"/>
      <c r="AI48" s="47" t="s">
        <v>91</v>
      </c>
      <c r="AJ48" s="20"/>
      <c r="AK48" s="47" t="s">
        <v>25</v>
      </c>
    </row>
    <row r="49" spans="1:37" ht="22">
      <c r="A49" s="237" t="s">
        <v>274</v>
      </c>
      <c r="B49" s="237"/>
    </row>
    <row r="50" spans="1:37" ht="22">
      <c r="A50" s="237" t="s">
        <v>275</v>
      </c>
      <c r="B50" s="237"/>
      <c r="C50" s="21">
        <v>8611242</v>
      </c>
      <c r="D50" s="21"/>
      <c r="E50" s="21">
        <v>57298909</v>
      </c>
      <c r="F50" s="21"/>
      <c r="G50" s="21">
        <v>3470021</v>
      </c>
      <c r="H50" s="21"/>
      <c r="I50" s="21">
        <v>4809941</v>
      </c>
      <c r="J50" s="21"/>
      <c r="K50" s="21">
        <v>-5159</v>
      </c>
      <c r="L50" s="21"/>
      <c r="M50" s="21">
        <v>929166</v>
      </c>
      <c r="N50" s="21"/>
      <c r="O50" s="21">
        <v>119893131</v>
      </c>
      <c r="P50" s="21"/>
      <c r="Q50" s="21">
        <v>-8997459</v>
      </c>
      <c r="R50" s="21"/>
      <c r="S50" s="21">
        <v>24833380</v>
      </c>
      <c r="T50" s="21"/>
      <c r="U50" s="108">
        <v>-1435975</v>
      </c>
      <c r="V50" s="21"/>
      <c r="W50" s="21">
        <v>2449580</v>
      </c>
      <c r="X50" s="21"/>
      <c r="Y50" s="21">
        <v>-34919990</v>
      </c>
      <c r="Z50" s="21"/>
      <c r="AA50" s="108">
        <v>-9073005</v>
      </c>
      <c r="AB50" s="21"/>
      <c r="AC50" s="108">
        <v>176936787</v>
      </c>
      <c r="AD50" s="21"/>
      <c r="AE50" s="140">
        <v>15000000</v>
      </c>
      <c r="AF50" s="21"/>
      <c r="AG50" s="150">
        <v>191936787</v>
      </c>
      <c r="AH50" s="21"/>
      <c r="AI50" s="21">
        <v>70241781</v>
      </c>
      <c r="AJ50" s="3"/>
      <c r="AK50" s="108">
        <v>262178568</v>
      </c>
    </row>
    <row r="51" spans="1:37" ht="22">
      <c r="A51" s="3" t="s">
        <v>198</v>
      </c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40"/>
      <c r="AD51" s="21"/>
      <c r="AE51" s="240"/>
      <c r="AF51" s="21"/>
      <c r="AG51" s="240"/>
      <c r="AH51" s="21"/>
      <c r="AI51" s="21"/>
      <c r="AJ51" s="21"/>
      <c r="AK51" s="21"/>
    </row>
    <row r="52" spans="1:37" ht="22">
      <c r="A52" s="241" t="s">
        <v>202</v>
      </c>
      <c r="B52" s="24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108"/>
      <c r="T52" s="21"/>
      <c r="U52" s="21"/>
      <c r="V52" s="21"/>
      <c r="W52" s="21"/>
      <c r="X52" s="21"/>
      <c r="Y52" s="21"/>
      <c r="Z52" s="21"/>
      <c r="AA52" s="21"/>
      <c r="AB52" s="21"/>
      <c r="AC52" s="240"/>
      <c r="AD52" s="21"/>
      <c r="AE52" s="240"/>
      <c r="AF52" s="21"/>
      <c r="AG52" s="240"/>
      <c r="AH52" s="21"/>
      <c r="AI52" s="21"/>
      <c r="AJ52" s="21"/>
      <c r="AK52" s="21"/>
    </row>
    <row r="53" spans="1:37">
      <c r="A53" s="51" t="s">
        <v>143</v>
      </c>
      <c r="B53" s="51"/>
      <c r="C53" s="98">
        <v>0</v>
      </c>
      <c r="D53" s="102"/>
      <c r="E53" s="98">
        <v>0</v>
      </c>
      <c r="F53" s="98"/>
      <c r="G53" s="98">
        <v>0</v>
      </c>
      <c r="H53" s="102"/>
      <c r="I53" s="98">
        <v>0</v>
      </c>
      <c r="J53" s="102"/>
      <c r="K53" s="98">
        <v>0</v>
      </c>
      <c r="L53" s="102"/>
      <c r="M53" s="98">
        <v>0</v>
      </c>
      <c r="N53" s="102"/>
      <c r="O53" s="129">
        <v>-7969385</v>
      </c>
      <c r="P53" s="129"/>
      <c r="Q53" s="98">
        <v>0</v>
      </c>
      <c r="R53" s="102"/>
      <c r="S53" s="98">
        <v>0</v>
      </c>
      <c r="T53" s="102"/>
      <c r="U53" s="98">
        <v>0</v>
      </c>
      <c r="V53" s="102"/>
      <c r="W53" s="98">
        <v>0</v>
      </c>
      <c r="X53" s="97"/>
      <c r="Y53" s="98">
        <v>0</v>
      </c>
      <c r="Z53" s="102"/>
      <c r="AA53" s="98">
        <f>SUM(S53:Y53)</f>
        <v>0</v>
      </c>
      <c r="AB53" s="102"/>
      <c r="AC53" s="98">
        <f>AA53+SUM(C53:Q53)</f>
        <v>-7969385</v>
      </c>
      <c r="AD53" s="102"/>
      <c r="AE53" s="98">
        <v>0</v>
      </c>
      <c r="AF53" s="102"/>
      <c r="AG53" s="252">
        <f>SUM(AC53:AE53)</f>
        <v>-7969385</v>
      </c>
      <c r="AH53" s="242"/>
      <c r="AI53" s="98">
        <v>-5868956</v>
      </c>
      <c r="AJ53" s="242"/>
      <c r="AK53" s="98">
        <f>SUM(AG53:AI53)</f>
        <v>-13838341</v>
      </c>
    </row>
    <row r="54" spans="1:37">
      <c r="A54" s="229" t="s">
        <v>257</v>
      </c>
      <c r="B54" s="128">
        <v>19</v>
      </c>
      <c r="C54" s="103">
        <v>0</v>
      </c>
      <c r="D54" s="217"/>
      <c r="E54" s="103">
        <v>0</v>
      </c>
      <c r="F54" s="217"/>
      <c r="G54" s="103">
        <v>0</v>
      </c>
      <c r="H54" s="102"/>
      <c r="I54" s="103">
        <v>0</v>
      </c>
      <c r="J54" s="102"/>
      <c r="K54" s="103">
        <v>0</v>
      </c>
      <c r="L54" s="102"/>
      <c r="M54" s="103">
        <v>0</v>
      </c>
      <c r="N54" s="217"/>
      <c r="O54" s="109">
        <v>0</v>
      </c>
      <c r="P54" s="217"/>
      <c r="Q54" s="103">
        <v>-1334897</v>
      </c>
      <c r="R54" s="217"/>
      <c r="S54" s="103">
        <v>0</v>
      </c>
      <c r="T54" s="102"/>
      <c r="U54" s="103">
        <v>0</v>
      </c>
      <c r="V54" s="102"/>
      <c r="W54" s="103">
        <v>0</v>
      </c>
      <c r="X54" s="97"/>
      <c r="Y54" s="103">
        <v>0</v>
      </c>
      <c r="Z54" s="102"/>
      <c r="AA54" s="103">
        <f>SUM(S54:Y54)</f>
        <v>0</v>
      </c>
      <c r="AB54" s="217"/>
      <c r="AC54" s="103">
        <f>AA54+SUM(C54:Q54)</f>
        <v>-1334897</v>
      </c>
      <c r="AD54" s="217"/>
      <c r="AE54" s="103">
        <v>0</v>
      </c>
      <c r="AF54" s="217"/>
      <c r="AG54" s="103">
        <f>SUM(AC54:AE54)</f>
        <v>-1334897</v>
      </c>
      <c r="AH54" s="217"/>
      <c r="AI54" s="103">
        <v>0</v>
      </c>
      <c r="AK54" s="103">
        <f>SUM(AG54:AI54)</f>
        <v>-1334897</v>
      </c>
    </row>
    <row r="55" spans="1:37" ht="22">
      <c r="A55" s="241" t="s">
        <v>203</v>
      </c>
      <c r="B55" s="241"/>
      <c r="C55" s="106">
        <f>SUM(C53:C53)</f>
        <v>0</v>
      </c>
      <c r="D55" s="104"/>
      <c r="E55" s="106">
        <f>SUM(E53:E53)</f>
        <v>0</v>
      </c>
      <c r="F55" s="108"/>
      <c r="G55" s="106">
        <f>SUM(G53:G53)</f>
        <v>0</v>
      </c>
      <c r="H55" s="104"/>
      <c r="I55" s="106">
        <f>SUM(I53:I53)</f>
        <v>0</v>
      </c>
      <c r="J55" s="105"/>
      <c r="K55" s="106">
        <f>SUM(K53:K53)</f>
        <v>0</v>
      </c>
      <c r="L55" s="105"/>
      <c r="M55" s="106">
        <f>SUM(M53:M53)</f>
        <v>0</v>
      </c>
      <c r="N55" s="105"/>
      <c r="O55" s="106">
        <f>SUM(O53:O54)</f>
        <v>-7969385</v>
      </c>
      <c r="P55" s="108"/>
      <c r="Q55" s="106">
        <f>SUM(Q53:Q54)</f>
        <v>-1334897</v>
      </c>
      <c r="R55" s="104"/>
      <c r="S55" s="106">
        <f>SUM(S53:S54)</f>
        <v>0</v>
      </c>
      <c r="T55" s="104"/>
      <c r="U55" s="106">
        <f>SUM(U53:U54)</f>
        <v>0</v>
      </c>
      <c r="V55" s="104"/>
      <c r="W55" s="106">
        <f>SUM(W53:W54)</f>
        <v>0</v>
      </c>
      <c r="X55" s="99"/>
      <c r="Y55" s="106">
        <f>SUM(Y53:Y54)</f>
        <v>0</v>
      </c>
      <c r="Z55" s="104"/>
      <c r="AA55" s="106">
        <f>SUM(AA53:AA54)</f>
        <v>0</v>
      </c>
      <c r="AB55" s="105"/>
      <c r="AC55" s="106">
        <f>SUM(AC53:AC54)</f>
        <v>-9304282</v>
      </c>
      <c r="AD55" s="105"/>
      <c r="AE55" s="106">
        <f>SUM(AE53:AE53)</f>
        <v>0</v>
      </c>
      <c r="AF55" s="105"/>
      <c r="AG55" s="106">
        <f>SUM(AG53:AG54)</f>
        <v>-9304282</v>
      </c>
      <c r="AH55" s="243"/>
      <c r="AI55" s="106">
        <f>SUM(AI53:AI54)</f>
        <v>-5868956</v>
      </c>
      <c r="AJ55" s="243"/>
      <c r="AK55" s="106">
        <f>SUM(AK53:AK54)</f>
        <v>-15173238</v>
      </c>
    </row>
    <row r="56" spans="1:37" ht="22">
      <c r="A56" s="244" t="s">
        <v>170</v>
      </c>
      <c r="B56" s="244"/>
      <c r="C56" s="105"/>
      <c r="D56" s="104"/>
      <c r="E56" s="105"/>
      <c r="F56" s="105"/>
      <c r="G56" s="105"/>
      <c r="H56" s="104"/>
      <c r="I56" s="105"/>
      <c r="J56" s="105"/>
      <c r="K56" s="105"/>
      <c r="L56" s="105"/>
      <c r="M56" s="105"/>
      <c r="N56" s="105"/>
      <c r="O56" s="105"/>
      <c r="P56" s="105"/>
      <c r="Q56" s="105"/>
      <c r="R56" s="104"/>
      <c r="S56" s="105"/>
      <c r="T56" s="104"/>
      <c r="U56" s="105"/>
      <c r="V56" s="104"/>
      <c r="W56" s="105"/>
      <c r="X56" s="99"/>
      <c r="Y56" s="105"/>
      <c r="Z56" s="104"/>
      <c r="AA56" s="105"/>
      <c r="AB56" s="105"/>
      <c r="AC56" s="105"/>
      <c r="AD56" s="105"/>
      <c r="AE56" s="105"/>
      <c r="AF56" s="105"/>
      <c r="AG56" s="105"/>
      <c r="AH56" s="243"/>
      <c r="AI56" s="107"/>
      <c r="AJ56" s="243"/>
      <c r="AK56" s="245"/>
    </row>
    <row r="57" spans="1:37" ht="22">
      <c r="A57" s="51" t="s">
        <v>295</v>
      </c>
      <c r="B57" s="128"/>
      <c r="C57" s="98"/>
      <c r="D57" s="102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104"/>
      <c r="S57" s="98"/>
      <c r="T57" s="98"/>
      <c r="U57" s="98"/>
      <c r="V57" s="98"/>
      <c r="W57" s="98"/>
      <c r="X57" s="98"/>
      <c r="Y57" s="98"/>
      <c r="Z57" s="98"/>
      <c r="AA57" s="98"/>
      <c r="AB57" s="105"/>
      <c r="AC57" s="98"/>
      <c r="AD57" s="105"/>
      <c r="AE57" s="98"/>
      <c r="AF57" s="105"/>
      <c r="AG57" s="98"/>
      <c r="AH57" s="243"/>
      <c r="AI57" s="98"/>
      <c r="AJ57" s="243"/>
      <c r="AK57" s="98"/>
    </row>
    <row r="58" spans="1:37" ht="22">
      <c r="A58" s="51" t="s">
        <v>146</v>
      </c>
      <c r="B58" s="128"/>
      <c r="C58" s="98">
        <v>0</v>
      </c>
      <c r="D58" s="102"/>
      <c r="E58" s="98">
        <v>0</v>
      </c>
      <c r="F58" s="98"/>
      <c r="G58" s="98">
        <v>0</v>
      </c>
      <c r="H58" s="98"/>
      <c r="I58" s="129">
        <v>43668</v>
      </c>
      <c r="J58" s="98"/>
      <c r="K58" s="98">
        <v>0</v>
      </c>
      <c r="L58" s="98"/>
      <c r="M58" s="98">
        <v>0</v>
      </c>
      <c r="N58" s="98"/>
      <c r="O58" s="98">
        <v>0</v>
      </c>
      <c r="P58" s="98"/>
      <c r="Q58" s="98">
        <v>0</v>
      </c>
      <c r="R58" s="104"/>
      <c r="S58" s="98">
        <v>0</v>
      </c>
      <c r="T58" s="98"/>
      <c r="U58" s="98">
        <v>0</v>
      </c>
      <c r="V58" s="98"/>
      <c r="W58" s="98">
        <v>0</v>
      </c>
      <c r="X58" s="98"/>
      <c r="Y58" s="98">
        <v>0</v>
      </c>
      <c r="Z58" s="98"/>
      <c r="AA58" s="98">
        <f>SUM(S58:Y58)</f>
        <v>0</v>
      </c>
      <c r="AB58" s="105"/>
      <c r="AC58" s="98">
        <f>AA58+SUM(C58:Q58)</f>
        <v>43668</v>
      </c>
      <c r="AD58" s="105"/>
      <c r="AE58" s="98">
        <v>0</v>
      </c>
      <c r="AF58" s="105"/>
      <c r="AG58" s="252">
        <f t="shared" ref="AG58:AG62" si="0">SUM(AC58:AE58)</f>
        <v>43668</v>
      </c>
      <c r="AH58" s="243"/>
      <c r="AI58" s="98">
        <v>-47549</v>
      </c>
      <c r="AJ58" s="243"/>
      <c r="AK58" s="98">
        <f>SUM(AG58:AI58)</f>
        <v>-3881</v>
      </c>
    </row>
    <row r="59" spans="1:37" ht="22">
      <c r="A59" s="51" t="s">
        <v>148</v>
      </c>
      <c r="B59" s="128"/>
      <c r="C59" s="98">
        <v>0</v>
      </c>
      <c r="D59" s="102"/>
      <c r="E59" s="98">
        <v>0</v>
      </c>
      <c r="F59" s="98"/>
      <c r="G59" s="98">
        <v>112851</v>
      </c>
      <c r="H59" s="98"/>
      <c r="I59" s="98">
        <v>605332</v>
      </c>
      <c r="J59" s="98"/>
      <c r="K59" s="98">
        <v>-4758</v>
      </c>
      <c r="L59" s="98"/>
      <c r="M59" s="98">
        <v>0</v>
      </c>
      <c r="N59" s="98"/>
      <c r="O59" s="98">
        <v>0</v>
      </c>
      <c r="P59" s="98"/>
      <c r="Q59" s="98">
        <v>0</v>
      </c>
      <c r="R59" s="104"/>
      <c r="S59" s="98">
        <v>0</v>
      </c>
      <c r="T59" s="98"/>
      <c r="U59" s="98">
        <v>0</v>
      </c>
      <c r="V59" s="98"/>
      <c r="W59" s="98">
        <v>0</v>
      </c>
      <c r="X59" s="98"/>
      <c r="Y59" s="98">
        <v>0</v>
      </c>
      <c r="Z59" s="98"/>
      <c r="AA59" s="98">
        <f>SUM(S59:Y59)</f>
        <v>0</v>
      </c>
      <c r="AB59" s="105"/>
      <c r="AC59" s="98">
        <f>AA59+SUM(C59:Q59)</f>
        <v>713425</v>
      </c>
      <c r="AD59" s="105"/>
      <c r="AE59" s="98">
        <v>0</v>
      </c>
      <c r="AF59" s="105"/>
      <c r="AG59" s="252">
        <f t="shared" si="0"/>
        <v>713425</v>
      </c>
      <c r="AH59" s="243"/>
      <c r="AI59" s="98">
        <v>0</v>
      </c>
      <c r="AJ59" s="243"/>
      <c r="AK59" s="98">
        <f>SUM(AG59:AI59)</f>
        <v>713425</v>
      </c>
    </row>
    <row r="60" spans="1:37" ht="22">
      <c r="A60" s="51" t="s">
        <v>137</v>
      </c>
      <c r="B60" s="128"/>
      <c r="C60" s="98">
        <v>0</v>
      </c>
      <c r="D60" s="102"/>
      <c r="E60" s="98">
        <v>0</v>
      </c>
      <c r="F60" s="98"/>
      <c r="G60" s="98">
        <v>0</v>
      </c>
      <c r="H60" s="98"/>
      <c r="I60" s="98">
        <v>0</v>
      </c>
      <c r="J60" s="98"/>
      <c r="K60" s="98">
        <v>0</v>
      </c>
      <c r="L60" s="98"/>
      <c r="M60" s="98">
        <v>0</v>
      </c>
      <c r="N60" s="98"/>
      <c r="O60" s="98">
        <v>0</v>
      </c>
      <c r="P60" s="98"/>
      <c r="Q60" s="98">
        <v>0</v>
      </c>
      <c r="R60" s="105"/>
      <c r="S60" s="98">
        <v>0</v>
      </c>
      <c r="T60" s="98"/>
      <c r="U60" s="98">
        <v>0</v>
      </c>
      <c r="V60" s="98"/>
      <c r="W60" s="98">
        <v>0</v>
      </c>
      <c r="X60" s="98"/>
      <c r="Y60" s="98">
        <v>0</v>
      </c>
      <c r="Z60" s="98"/>
      <c r="AA60" s="98">
        <f>SUM(S60:Y60)</f>
        <v>0</v>
      </c>
      <c r="AB60" s="105"/>
      <c r="AC60" s="98">
        <f>AA60+SUM(C60:Q60)</f>
        <v>0</v>
      </c>
      <c r="AD60" s="105"/>
      <c r="AE60" s="98">
        <v>0</v>
      </c>
      <c r="AF60" s="105"/>
      <c r="AG60" s="252">
        <f t="shared" si="0"/>
        <v>0</v>
      </c>
      <c r="AH60" s="243"/>
      <c r="AI60" s="129">
        <v>229776</v>
      </c>
      <c r="AJ60" s="243"/>
      <c r="AK60" s="98">
        <f>SUM(AG60:AI60)</f>
        <v>229776</v>
      </c>
    </row>
    <row r="61" spans="1:37" ht="22">
      <c r="A61" s="51" t="s">
        <v>296</v>
      </c>
      <c r="B61" s="128"/>
      <c r="C61" s="98">
        <v>0</v>
      </c>
      <c r="D61" s="102"/>
      <c r="E61" s="98">
        <v>0</v>
      </c>
      <c r="F61" s="98"/>
      <c r="G61" s="98">
        <v>0</v>
      </c>
      <c r="H61" s="98"/>
      <c r="I61" s="98">
        <v>0</v>
      </c>
      <c r="J61" s="98"/>
      <c r="K61" s="98">
        <v>0</v>
      </c>
      <c r="L61" s="98"/>
      <c r="M61" s="98">
        <v>0</v>
      </c>
      <c r="N61" s="98"/>
      <c r="O61" s="98">
        <v>0</v>
      </c>
      <c r="P61" s="98"/>
      <c r="Q61" s="98">
        <v>0</v>
      </c>
      <c r="R61" s="105"/>
      <c r="S61" s="98">
        <v>0</v>
      </c>
      <c r="T61" s="98"/>
      <c r="U61" s="98">
        <v>0</v>
      </c>
      <c r="V61" s="98"/>
      <c r="W61" s="98">
        <v>0</v>
      </c>
      <c r="X61" s="98"/>
      <c r="Y61" s="98">
        <v>0</v>
      </c>
      <c r="Z61" s="98"/>
      <c r="AA61" s="98">
        <f>SUM(S61:Y61)</f>
        <v>0</v>
      </c>
      <c r="AB61" s="105"/>
      <c r="AC61" s="98">
        <f>AA61+SUM(C61:Q61)</f>
        <v>0</v>
      </c>
      <c r="AD61" s="105"/>
      <c r="AE61" s="98">
        <v>0</v>
      </c>
      <c r="AF61" s="105"/>
      <c r="AG61" s="252">
        <f t="shared" si="0"/>
        <v>0</v>
      </c>
      <c r="AH61" s="243"/>
      <c r="AI61" s="129">
        <v>-9</v>
      </c>
      <c r="AJ61" s="243"/>
      <c r="AK61" s="98">
        <f>SUM(AG61:AI61)</f>
        <v>-9</v>
      </c>
    </row>
    <row r="62" spans="1:37" ht="22">
      <c r="A62" s="229" t="s">
        <v>218</v>
      </c>
      <c r="B62" s="128"/>
      <c r="C62" s="103">
        <v>0</v>
      </c>
      <c r="D62" s="102"/>
      <c r="E62" s="103">
        <v>0</v>
      </c>
      <c r="F62" s="98"/>
      <c r="G62" s="103">
        <v>0</v>
      </c>
      <c r="H62" s="98"/>
      <c r="I62" s="103">
        <v>0</v>
      </c>
      <c r="J62" s="98"/>
      <c r="K62" s="103">
        <v>0</v>
      </c>
      <c r="L62" s="98"/>
      <c r="M62" s="103">
        <v>0</v>
      </c>
      <c r="N62" s="98"/>
      <c r="O62" s="103">
        <v>0</v>
      </c>
      <c r="P62" s="98"/>
      <c r="Q62" s="103">
        <v>0</v>
      </c>
      <c r="R62" s="105"/>
      <c r="S62" s="103">
        <v>0</v>
      </c>
      <c r="T62" s="98"/>
      <c r="U62" s="103">
        <v>0</v>
      </c>
      <c r="V62" s="98"/>
      <c r="W62" s="103">
        <v>0</v>
      </c>
      <c r="X62" s="98"/>
      <c r="Y62" s="103">
        <v>0</v>
      </c>
      <c r="Z62" s="98"/>
      <c r="AA62" s="103">
        <f>SUM(S62:Y62)</f>
        <v>0</v>
      </c>
      <c r="AB62" s="105"/>
      <c r="AC62" s="103">
        <f>AA62+SUM(C62:Q62)</f>
        <v>0</v>
      </c>
      <c r="AD62" s="105"/>
      <c r="AE62" s="103">
        <v>0</v>
      </c>
      <c r="AF62" s="105"/>
      <c r="AG62" s="103">
        <f t="shared" si="0"/>
        <v>0</v>
      </c>
      <c r="AH62" s="243"/>
      <c r="AI62" s="109">
        <v>602296</v>
      </c>
      <c r="AJ62" s="243"/>
      <c r="AK62" s="103">
        <f>SUM(AG62:AI62)</f>
        <v>602296</v>
      </c>
    </row>
    <row r="63" spans="1:37" ht="22">
      <c r="A63" s="246" t="s">
        <v>210</v>
      </c>
      <c r="B63" s="128"/>
      <c r="C63" s="106">
        <f>SUM(C58:C62)</f>
        <v>0</v>
      </c>
      <c r="D63" s="104"/>
      <c r="E63" s="106">
        <f>SUM(E58:E62)</f>
        <v>0</v>
      </c>
      <c r="F63" s="108"/>
      <c r="G63" s="106">
        <f>SUM(G58:G62)</f>
        <v>112851</v>
      </c>
      <c r="H63" s="104"/>
      <c r="I63" s="106">
        <f>SUM(I58:I62)</f>
        <v>649000</v>
      </c>
      <c r="J63" s="105"/>
      <c r="K63" s="106">
        <f>SUM(K58:K62)</f>
        <v>-4758</v>
      </c>
      <c r="L63" s="105"/>
      <c r="M63" s="106">
        <f>SUM(M58:M62)</f>
        <v>0</v>
      </c>
      <c r="N63" s="105"/>
      <c r="O63" s="106">
        <f>SUM(O58:O62)</f>
        <v>0</v>
      </c>
      <c r="P63" s="108"/>
      <c r="Q63" s="106">
        <f>SUM(Q58:Q62)</f>
        <v>0</v>
      </c>
      <c r="R63" s="104"/>
      <c r="S63" s="106">
        <f>SUM(S58:S62)</f>
        <v>0</v>
      </c>
      <c r="T63" s="104"/>
      <c r="U63" s="106">
        <f>SUM(U58:U62)</f>
        <v>0</v>
      </c>
      <c r="V63" s="104"/>
      <c r="W63" s="106">
        <f>SUM(W58:W62)</f>
        <v>0</v>
      </c>
      <c r="X63" s="99"/>
      <c r="Y63" s="106">
        <f>SUM(Y58:Y62)</f>
        <v>0</v>
      </c>
      <c r="Z63" s="104"/>
      <c r="AA63" s="106">
        <f>SUM(AA58:AA62)</f>
        <v>0</v>
      </c>
      <c r="AB63" s="105"/>
      <c r="AC63" s="106">
        <f>SUM(AC58:AC62)</f>
        <v>757093</v>
      </c>
      <c r="AD63" s="105"/>
      <c r="AE63" s="106">
        <f>SUM(AE58:AE62)</f>
        <v>0</v>
      </c>
      <c r="AF63" s="105"/>
      <c r="AG63" s="106">
        <f>SUM(AG58:AG62)</f>
        <v>757093</v>
      </c>
      <c r="AH63" s="243"/>
      <c r="AI63" s="106">
        <f>SUM(AI57:AI62)</f>
        <v>784514</v>
      </c>
      <c r="AJ63" s="243"/>
      <c r="AK63" s="106">
        <f>SUM(AK57:AK62)</f>
        <v>1541607</v>
      </c>
    </row>
    <row r="64" spans="1:37" ht="22">
      <c r="A64" s="247" t="s">
        <v>209</v>
      </c>
      <c r="B64" s="128"/>
      <c r="C64" s="106">
        <f>SUM(C55,C63)</f>
        <v>0</v>
      </c>
      <c r="D64" s="243"/>
      <c r="E64" s="106">
        <f>SUM(E55,E63)</f>
        <v>0</v>
      </c>
      <c r="F64" s="108"/>
      <c r="G64" s="106">
        <f>SUM(G55,G63)</f>
        <v>112851</v>
      </c>
      <c r="H64" s="243"/>
      <c r="I64" s="106">
        <f>SUM(I55,I63)</f>
        <v>649000</v>
      </c>
      <c r="J64" s="105"/>
      <c r="K64" s="106">
        <f>SUM(K55,K63)</f>
        <v>-4758</v>
      </c>
      <c r="L64" s="105"/>
      <c r="M64" s="106">
        <f>SUM(M55,M63)</f>
        <v>0</v>
      </c>
      <c r="N64" s="105"/>
      <c r="O64" s="106">
        <f>SUM(O55,O63)</f>
        <v>-7969385</v>
      </c>
      <c r="P64" s="108"/>
      <c r="Q64" s="106">
        <f>SUM(Q55,Q63)</f>
        <v>-1334897</v>
      </c>
      <c r="R64" s="243"/>
      <c r="S64" s="106">
        <f>SUM(S55,S63)</f>
        <v>0</v>
      </c>
      <c r="T64" s="243"/>
      <c r="U64" s="106">
        <f>SUM(U55,U63)</f>
        <v>0</v>
      </c>
      <c r="V64" s="243"/>
      <c r="W64" s="106">
        <f>SUM(W55,W63)</f>
        <v>0</v>
      </c>
      <c r="X64" s="15"/>
      <c r="Y64" s="106">
        <f>SUM(Y55,Y63)</f>
        <v>0</v>
      </c>
      <c r="Z64" s="243"/>
      <c r="AA64" s="106">
        <f>SUM(AA55,AA63)</f>
        <v>0</v>
      </c>
      <c r="AB64" s="243"/>
      <c r="AC64" s="106">
        <f>SUM(AC55,AC63)</f>
        <v>-8547189</v>
      </c>
      <c r="AD64" s="243"/>
      <c r="AE64" s="106">
        <f>SUM(AE55,AE63)</f>
        <v>0</v>
      </c>
      <c r="AF64" s="243"/>
      <c r="AG64" s="106">
        <f>SUM(AG55,AG63)</f>
        <v>-8547189</v>
      </c>
      <c r="AH64" s="243"/>
      <c r="AI64" s="106">
        <f>SUM(AI55,AI63)</f>
        <v>-5084442</v>
      </c>
      <c r="AJ64" s="243"/>
      <c r="AK64" s="106">
        <f>SUM(AK55,AK63)</f>
        <v>-13631631</v>
      </c>
    </row>
    <row r="65" spans="1:37" ht="22">
      <c r="A65" s="247" t="s">
        <v>99</v>
      </c>
      <c r="B65" s="128"/>
      <c r="C65" s="105"/>
      <c r="D65" s="243"/>
      <c r="E65" s="105"/>
      <c r="F65" s="105"/>
      <c r="G65" s="105"/>
      <c r="H65" s="243"/>
      <c r="I65" s="105"/>
      <c r="J65" s="105"/>
      <c r="K65" s="105"/>
      <c r="L65" s="105"/>
      <c r="M65" s="105"/>
      <c r="N65" s="105"/>
      <c r="O65" s="105"/>
      <c r="P65" s="105"/>
      <c r="Q65" s="105"/>
      <c r="R65" s="243"/>
      <c r="S65" s="105"/>
      <c r="T65" s="243"/>
      <c r="U65" s="105"/>
      <c r="V65" s="243"/>
      <c r="W65" s="105"/>
      <c r="X65" s="15"/>
      <c r="Y65" s="105"/>
      <c r="Z65" s="243"/>
      <c r="AA65" s="105"/>
      <c r="AB65" s="243"/>
      <c r="AC65" s="105"/>
      <c r="AD65" s="243"/>
      <c r="AE65" s="105"/>
      <c r="AF65" s="243"/>
      <c r="AG65" s="105"/>
      <c r="AH65" s="243"/>
      <c r="AI65" s="245"/>
      <c r="AJ65" s="243"/>
      <c r="AK65" s="245"/>
    </row>
    <row r="66" spans="1:37">
      <c r="A66" s="51" t="s">
        <v>92</v>
      </c>
      <c r="B66" s="128"/>
      <c r="C66" s="98">
        <v>0</v>
      </c>
      <c r="D66" s="102"/>
      <c r="E66" s="98">
        <v>0</v>
      </c>
      <c r="F66" s="98"/>
      <c r="G66" s="98">
        <v>0</v>
      </c>
      <c r="H66" s="98"/>
      <c r="I66" s="98">
        <v>0</v>
      </c>
      <c r="J66" s="98"/>
      <c r="K66" s="98">
        <v>0</v>
      </c>
      <c r="L66" s="98"/>
      <c r="M66" s="98">
        <v>0</v>
      </c>
      <c r="N66" s="98"/>
      <c r="O66" s="129">
        <v>13028259</v>
      </c>
      <c r="P66" s="98"/>
      <c r="Q66" s="98">
        <v>0</v>
      </c>
      <c r="R66" s="98"/>
      <c r="S66" s="98">
        <v>0</v>
      </c>
      <c r="T66" s="98"/>
      <c r="U66" s="98">
        <v>0</v>
      </c>
      <c r="V66" s="98"/>
      <c r="W66" s="98">
        <v>0</v>
      </c>
      <c r="X66" s="98"/>
      <c r="Y66" s="98">
        <v>0</v>
      </c>
      <c r="Z66" s="98"/>
      <c r="AA66" s="98">
        <f>SUM(S66:Y66)</f>
        <v>0</v>
      </c>
      <c r="AB66" s="98"/>
      <c r="AC66" s="98">
        <f>AA66+SUM(C66:Q66)</f>
        <v>13028259</v>
      </c>
      <c r="AD66" s="98"/>
      <c r="AE66" s="98">
        <v>0</v>
      </c>
      <c r="AF66" s="98"/>
      <c r="AG66" s="252">
        <f t="shared" ref="AG66" si="1">SUM(AC66:AE66)</f>
        <v>13028259</v>
      </c>
      <c r="AH66" s="98"/>
      <c r="AI66" s="129">
        <v>1050499</v>
      </c>
      <c r="AJ66" s="98"/>
      <c r="AK66" s="98">
        <f>SUM(AG66:AI66)</f>
        <v>14078758</v>
      </c>
    </row>
    <row r="67" spans="1:37">
      <c r="A67" s="51" t="s">
        <v>93</v>
      </c>
      <c r="B67" s="51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0"/>
      <c r="P67" s="100"/>
      <c r="Q67" s="102"/>
      <c r="R67" s="242"/>
      <c r="S67" s="102"/>
      <c r="T67" s="102"/>
      <c r="U67" s="102"/>
      <c r="V67" s="102"/>
      <c r="W67" s="102"/>
      <c r="X67" s="97"/>
      <c r="Y67" s="102"/>
      <c r="Z67" s="102"/>
      <c r="AA67" s="102"/>
      <c r="AB67" s="242"/>
      <c r="AC67" s="98"/>
      <c r="AD67" s="242"/>
      <c r="AE67" s="98"/>
      <c r="AF67" s="242"/>
      <c r="AG67" s="98"/>
      <c r="AH67" s="242"/>
      <c r="AJ67" s="242"/>
      <c r="AK67" s="98"/>
    </row>
    <row r="68" spans="1:37">
      <c r="A68" s="51" t="s">
        <v>323</v>
      </c>
      <c r="B68" s="128">
        <v>21</v>
      </c>
      <c r="C68" s="98">
        <v>0</v>
      </c>
      <c r="D68" s="102"/>
      <c r="E68" s="98">
        <v>0</v>
      </c>
      <c r="F68" s="98"/>
      <c r="G68" s="98">
        <v>0</v>
      </c>
      <c r="H68" s="102"/>
      <c r="I68" s="98">
        <v>0</v>
      </c>
      <c r="J68" s="102"/>
      <c r="K68" s="98">
        <v>0</v>
      </c>
      <c r="L68" s="102"/>
      <c r="M68" s="98">
        <v>0</v>
      </c>
      <c r="N68" s="102"/>
      <c r="O68" s="100">
        <v>997489</v>
      </c>
      <c r="P68" s="100"/>
      <c r="Q68" s="98">
        <v>0</v>
      </c>
      <c r="R68" s="242"/>
      <c r="S68" s="98">
        <v>0</v>
      </c>
      <c r="T68" s="98"/>
      <c r="U68" s="98">
        <v>0</v>
      </c>
      <c r="V68" s="98"/>
      <c r="W68" s="98">
        <v>0</v>
      </c>
      <c r="X68" s="98"/>
      <c r="Y68" s="98">
        <v>0</v>
      </c>
      <c r="Z68" s="98"/>
      <c r="AA68" s="98">
        <f>SUM(S68:Y68)</f>
        <v>0</v>
      </c>
      <c r="AB68" s="242"/>
      <c r="AC68" s="98">
        <f>AA68+SUM(C68:Q68)</f>
        <v>997489</v>
      </c>
      <c r="AD68" s="242"/>
      <c r="AE68" s="98">
        <v>0</v>
      </c>
      <c r="AF68" s="242"/>
      <c r="AG68" s="252">
        <f t="shared" ref="AG68:AG69" si="2">SUM(AC68:AE68)</f>
        <v>997489</v>
      </c>
      <c r="AH68" s="242"/>
      <c r="AI68" s="98">
        <v>10578</v>
      </c>
      <c r="AJ68" s="242"/>
      <c r="AK68" s="98">
        <f>SUM(AG68:AI68)</f>
        <v>1008067</v>
      </c>
    </row>
    <row r="69" spans="1:37">
      <c r="A69" s="51" t="s">
        <v>114</v>
      </c>
      <c r="B69" s="51"/>
      <c r="C69" s="103">
        <v>0</v>
      </c>
      <c r="D69" s="102"/>
      <c r="E69" s="103">
        <v>0</v>
      </c>
      <c r="F69" s="98"/>
      <c r="G69" s="103">
        <v>0</v>
      </c>
      <c r="H69" s="102"/>
      <c r="I69" s="103">
        <v>0</v>
      </c>
      <c r="J69" s="102"/>
      <c r="K69" s="103">
        <v>0</v>
      </c>
      <c r="L69" s="102"/>
      <c r="M69" s="103">
        <v>0</v>
      </c>
      <c r="N69" s="102"/>
      <c r="O69" s="103">
        <v>0</v>
      </c>
      <c r="P69" s="98"/>
      <c r="Q69" s="103">
        <v>0</v>
      </c>
      <c r="R69" s="102"/>
      <c r="S69" s="109">
        <v>35005</v>
      </c>
      <c r="T69" s="102"/>
      <c r="U69" s="103">
        <v>1208530</v>
      </c>
      <c r="V69" s="102"/>
      <c r="W69" s="103">
        <v>297084</v>
      </c>
      <c r="X69" s="93"/>
      <c r="Y69" s="103">
        <v>16861864</v>
      </c>
      <c r="Z69" s="242"/>
      <c r="AA69" s="103">
        <f>SUM(S69:Y69)</f>
        <v>18402483</v>
      </c>
      <c r="AB69" s="242"/>
      <c r="AC69" s="103">
        <f>AA69+SUM(C69:Q69)</f>
        <v>18402483</v>
      </c>
      <c r="AD69" s="242"/>
      <c r="AE69" s="103">
        <v>0</v>
      </c>
      <c r="AF69" s="242"/>
      <c r="AG69" s="103">
        <f t="shared" si="2"/>
        <v>18402483</v>
      </c>
      <c r="AH69" s="242"/>
      <c r="AI69" s="109">
        <v>5851448</v>
      </c>
      <c r="AJ69" s="242"/>
      <c r="AK69" s="123">
        <f>SUM(AG69:AI69)</f>
        <v>24253931</v>
      </c>
    </row>
    <row r="70" spans="1:37" ht="22">
      <c r="A70" s="247" t="s">
        <v>100</v>
      </c>
      <c r="B70" s="247"/>
      <c r="C70" s="106">
        <f>SUM(C65:C69)</f>
        <v>0</v>
      </c>
      <c r="D70" s="105"/>
      <c r="E70" s="106">
        <f>SUM(E65:E69)</f>
        <v>0</v>
      </c>
      <c r="F70" s="108"/>
      <c r="G70" s="106">
        <f>SUM(G65:G69)</f>
        <v>0</v>
      </c>
      <c r="H70" s="105"/>
      <c r="I70" s="106">
        <f>SUM(I65:I69)</f>
        <v>0</v>
      </c>
      <c r="J70" s="105"/>
      <c r="K70" s="106">
        <f>SUM(K65:K69)</f>
        <v>0</v>
      </c>
      <c r="L70" s="105"/>
      <c r="M70" s="106">
        <f>SUM(M65:M69)</f>
        <v>0</v>
      </c>
      <c r="N70" s="105"/>
      <c r="O70" s="106">
        <f>SUM(O65:O69)</f>
        <v>14025748</v>
      </c>
      <c r="P70" s="108"/>
      <c r="Q70" s="106">
        <f>SUM(Q65:Q69)</f>
        <v>0</v>
      </c>
      <c r="R70" s="248"/>
      <c r="S70" s="106">
        <f>SUM(S65:S69)</f>
        <v>35005</v>
      </c>
      <c r="T70" s="105"/>
      <c r="U70" s="106">
        <f>SUM(U65:U69)</f>
        <v>1208530</v>
      </c>
      <c r="V70" s="105"/>
      <c r="W70" s="106">
        <f>SUM(W65:W69)</f>
        <v>297084</v>
      </c>
      <c r="X70" s="249"/>
      <c r="Y70" s="106">
        <f>SUM(Y65:Y69)</f>
        <v>16861864</v>
      </c>
      <c r="Z70" s="248"/>
      <c r="AA70" s="106">
        <f>SUM(AA65:AA69)</f>
        <v>18402483</v>
      </c>
      <c r="AB70" s="248"/>
      <c r="AC70" s="106">
        <f>SUM(AC65:AC69)</f>
        <v>32428231</v>
      </c>
      <c r="AD70" s="248"/>
      <c r="AE70" s="106">
        <f>SUM(AE65:AE69)</f>
        <v>0</v>
      </c>
      <c r="AF70" s="248"/>
      <c r="AG70" s="106">
        <f>SUM(C70:Q70)+AA70</f>
        <v>32428231</v>
      </c>
      <c r="AH70" s="248"/>
      <c r="AI70" s="106">
        <f>SUM(AI66:AI69)</f>
        <v>6912525</v>
      </c>
      <c r="AJ70" s="248"/>
      <c r="AK70" s="106">
        <f>SUM(AK65:AK69)</f>
        <v>39340756</v>
      </c>
    </row>
    <row r="71" spans="1:37">
      <c r="A71" s="51" t="s">
        <v>358</v>
      </c>
      <c r="B71" s="128">
        <v>23</v>
      </c>
      <c r="C71" s="98">
        <v>0</v>
      </c>
      <c r="D71" s="102"/>
      <c r="E71" s="98">
        <v>0</v>
      </c>
      <c r="F71" s="98"/>
      <c r="G71" s="98">
        <v>0</v>
      </c>
      <c r="H71" s="102"/>
      <c r="I71" s="98">
        <v>0</v>
      </c>
      <c r="J71" s="102"/>
      <c r="K71" s="98">
        <v>0</v>
      </c>
      <c r="L71" s="102"/>
      <c r="M71" s="98">
        <v>0</v>
      </c>
      <c r="N71" s="102"/>
      <c r="O71" s="98">
        <v>-750839</v>
      </c>
      <c r="P71" s="98"/>
      <c r="Q71" s="98">
        <v>0</v>
      </c>
      <c r="R71" s="242"/>
      <c r="S71" s="98">
        <v>0</v>
      </c>
      <c r="T71" s="98"/>
      <c r="U71" s="98">
        <v>0</v>
      </c>
      <c r="V71" s="98"/>
      <c r="W71" s="98">
        <v>0</v>
      </c>
      <c r="X71" s="98"/>
      <c r="Y71" s="98">
        <v>0</v>
      </c>
      <c r="Z71" s="98"/>
      <c r="AA71" s="98">
        <f>SUM(S71:Y71)</f>
        <v>0</v>
      </c>
      <c r="AB71" s="242"/>
      <c r="AC71" s="98">
        <f>AA71+SUM(C71:Q71)</f>
        <v>-750839</v>
      </c>
      <c r="AD71" s="242"/>
      <c r="AE71" s="98">
        <v>0</v>
      </c>
      <c r="AF71" s="242"/>
      <c r="AG71" s="252">
        <f t="shared" ref="AG71:AG72" si="3">SUM(AC71:AE71)</f>
        <v>-750839</v>
      </c>
      <c r="AH71" s="242"/>
      <c r="AI71" s="98">
        <v>0</v>
      </c>
      <c r="AJ71" s="242"/>
      <c r="AK71" s="98">
        <f>SUM(AG71:AI71)</f>
        <v>-750839</v>
      </c>
    </row>
    <row r="72" spans="1:37">
      <c r="A72" s="51" t="s">
        <v>316</v>
      </c>
      <c r="B72" s="128"/>
      <c r="C72" s="98">
        <v>0</v>
      </c>
      <c r="D72" s="102"/>
      <c r="E72" s="98">
        <v>0</v>
      </c>
      <c r="F72" s="98"/>
      <c r="G72" s="98">
        <v>0</v>
      </c>
      <c r="H72" s="102"/>
      <c r="I72" s="98">
        <v>0</v>
      </c>
      <c r="J72" s="102"/>
      <c r="K72" s="98">
        <v>0</v>
      </c>
      <c r="L72" s="102"/>
      <c r="M72" s="98">
        <v>0</v>
      </c>
      <c r="N72" s="102"/>
      <c r="O72" s="98">
        <v>50158</v>
      </c>
      <c r="P72" s="98"/>
      <c r="Q72" s="98">
        <v>0</v>
      </c>
      <c r="R72" s="242"/>
      <c r="S72" s="98">
        <v>-50158</v>
      </c>
      <c r="T72" s="98"/>
      <c r="U72" s="98">
        <v>0</v>
      </c>
      <c r="V72" s="98"/>
      <c r="W72" s="98">
        <v>0</v>
      </c>
      <c r="X72" s="98"/>
      <c r="Y72" s="98">
        <v>0</v>
      </c>
      <c r="Z72" s="98"/>
      <c r="AA72" s="98">
        <f>SUM(S72:Y72)</f>
        <v>-50158</v>
      </c>
      <c r="AB72" s="242"/>
      <c r="AC72" s="98">
        <f>AA72+SUM(C72:Q72)</f>
        <v>0</v>
      </c>
      <c r="AD72" s="242"/>
      <c r="AE72" s="98">
        <v>0</v>
      </c>
      <c r="AF72" s="242"/>
      <c r="AG72" s="103">
        <f t="shared" si="3"/>
        <v>0</v>
      </c>
      <c r="AH72" s="242"/>
      <c r="AI72" s="98">
        <v>0</v>
      </c>
      <c r="AJ72" s="242"/>
      <c r="AK72" s="98">
        <f>SUM(AG72:AI72)</f>
        <v>0</v>
      </c>
    </row>
    <row r="73" spans="1:37" ht="22.5" thickBot="1">
      <c r="A73" s="237" t="s">
        <v>276</v>
      </c>
      <c r="B73" s="237"/>
      <c r="C73" s="250">
        <f>C50+C70+C64+C71+C72</f>
        <v>8611242</v>
      </c>
      <c r="D73" s="245"/>
      <c r="E73" s="250">
        <f>E50+E70+E64+E71+E72</f>
        <v>57298909</v>
      </c>
      <c r="F73" s="245"/>
      <c r="G73" s="250">
        <f>G50+G70+G64+G71+G72</f>
        <v>3582872</v>
      </c>
      <c r="H73" s="245"/>
      <c r="I73" s="250">
        <f>I50+I70+I64+I71+I72</f>
        <v>5458941</v>
      </c>
      <c r="J73" s="245"/>
      <c r="K73" s="250">
        <f>K50+K70+K64+K71+K72</f>
        <v>-9917</v>
      </c>
      <c r="L73" s="245"/>
      <c r="M73" s="250">
        <f>M50+M70+M64+M71+M72</f>
        <v>929166</v>
      </c>
      <c r="N73" s="245"/>
      <c r="O73" s="250">
        <f>O50+O70+O64+O71+O72</f>
        <v>125248813</v>
      </c>
      <c r="P73" s="251"/>
      <c r="Q73" s="250">
        <f>Q50+Q70+Q64+Q71+Q72</f>
        <v>-10332356</v>
      </c>
      <c r="R73" s="245"/>
      <c r="S73" s="250">
        <f>S50+S70+S64+S71+S72</f>
        <v>24818227</v>
      </c>
      <c r="T73" s="245"/>
      <c r="U73" s="250">
        <f>U50+U70+U64+U71+U72</f>
        <v>-227445</v>
      </c>
      <c r="V73" s="245"/>
      <c r="W73" s="250">
        <f>W50+W70+W64+W71+W72</f>
        <v>2746664</v>
      </c>
      <c r="X73" s="245"/>
      <c r="Y73" s="250">
        <f>Y50+Y70+Y64+Y71+Y72</f>
        <v>-18058126</v>
      </c>
      <c r="Z73" s="245"/>
      <c r="AA73" s="250">
        <f>AA50+AA70+AA64+AA71+AA72</f>
        <v>9279320</v>
      </c>
      <c r="AB73" s="245"/>
      <c r="AC73" s="250">
        <f>AC50+AC70+AC64+AC71+AC72</f>
        <v>200066990</v>
      </c>
      <c r="AD73" s="245"/>
      <c r="AE73" s="250">
        <f>AE50+AE70+AE64+AE71+AE72</f>
        <v>15000000</v>
      </c>
      <c r="AF73" s="245"/>
      <c r="AG73" s="250">
        <f>AG50+AG70+AG64+AG71+AG72</f>
        <v>215066990</v>
      </c>
      <c r="AH73" s="245"/>
      <c r="AI73" s="250">
        <f>AI50+AI70+AI64+AI71+AI72</f>
        <v>72069864</v>
      </c>
      <c r="AJ73" s="245"/>
      <c r="AK73" s="250">
        <f>AK50+AK70+AK64+AK71+AK72</f>
        <v>287136854</v>
      </c>
    </row>
    <row r="74" spans="1:37" ht="22" thickTop="1"/>
  </sheetData>
  <mergeCells count="4">
    <mergeCell ref="C4:AK4"/>
    <mergeCell ref="S5:AA5"/>
    <mergeCell ref="C41:AK41"/>
    <mergeCell ref="S42:AA42"/>
  </mergeCells>
  <pageMargins left="0.35" right="0.25" top="0.48" bottom="0.5" header="0.5" footer="0.5"/>
  <pageSetup paperSize="9" scale="46" firstPageNumber="16" orientation="landscape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  <rowBreaks count="1" manualBreakCount="1">
    <brk id="37" max="16383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59"/>
  <sheetViews>
    <sheetView view="pageBreakPreview" topLeftCell="A31" zoomScale="85" zoomScaleNormal="36" zoomScaleSheetLayoutView="85" workbookViewId="0">
      <selection activeCell="B32" sqref="B32"/>
    </sheetView>
  </sheetViews>
  <sheetFormatPr defaultColWidth="9.09765625" defaultRowHeight="21.5"/>
  <cols>
    <col min="1" max="1" width="65.69921875" style="30" customWidth="1"/>
    <col min="2" max="2" width="8.59765625" style="30" customWidth="1"/>
    <col min="3" max="3" width="13.8984375" style="30" customWidth="1"/>
    <col min="4" max="4" width="1.09765625" style="30" customWidth="1"/>
    <col min="5" max="5" width="13.8984375" style="30" customWidth="1"/>
    <col min="6" max="6" width="1.09765625" style="30" customWidth="1"/>
    <col min="7" max="7" width="14.69921875" style="30" customWidth="1"/>
    <col min="8" max="8" width="1.09765625" style="30" customWidth="1"/>
    <col min="9" max="9" width="17.09765625" style="30" customWidth="1"/>
    <col min="10" max="10" width="1.09765625" style="30" customWidth="1"/>
    <col min="11" max="11" width="13.09765625" style="30" customWidth="1"/>
    <col min="12" max="12" width="1.09765625" style="30" customWidth="1"/>
    <col min="13" max="13" width="15" style="30" bestFit="1" customWidth="1"/>
    <col min="14" max="14" width="1.09765625" style="30" customWidth="1"/>
    <col min="15" max="15" width="15.09765625" style="30" customWidth="1"/>
    <col min="16" max="16" width="1.09765625" style="30" customWidth="1"/>
    <col min="17" max="17" width="14.69921875" style="30" customWidth="1"/>
    <col min="18" max="18" width="1.09765625" style="30" customWidth="1"/>
    <col min="19" max="19" width="14.69921875" style="30" customWidth="1"/>
    <col min="20" max="20" width="1.09765625" style="30" customWidth="1"/>
    <col min="21" max="21" width="14.69921875" style="30" customWidth="1"/>
    <col min="22" max="22" width="1.09765625" style="30" customWidth="1"/>
    <col min="23" max="23" width="17.09765625" style="30" customWidth="1"/>
    <col min="24" max="24" width="1.09765625" style="30" customWidth="1"/>
    <col min="25" max="25" width="14.09765625" style="30" customWidth="1"/>
    <col min="26" max="26" width="1.09765625" style="30" customWidth="1"/>
    <col min="27" max="27" width="15.09765625" style="30" customWidth="1"/>
    <col min="28" max="16384" width="9.09765625" style="30"/>
  </cols>
  <sheetData>
    <row r="1" spans="1:27" ht="23">
      <c r="A1" s="219" t="s">
        <v>70</v>
      </c>
      <c r="B1" s="220"/>
      <c r="C1" s="62"/>
      <c r="D1" s="220"/>
      <c r="J1" s="220"/>
      <c r="K1" s="220"/>
      <c r="L1" s="220"/>
      <c r="M1" s="220"/>
      <c r="N1" s="220"/>
      <c r="O1" s="220"/>
      <c r="P1" s="220"/>
      <c r="T1" s="220"/>
      <c r="V1" s="220"/>
      <c r="X1" s="220"/>
      <c r="Y1" s="220"/>
      <c r="Z1" s="220"/>
    </row>
    <row r="2" spans="1:27" ht="23">
      <c r="A2" s="219" t="s">
        <v>83</v>
      </c>
      <c r="B2" s="220"/>
      <c r="C2" s="62"/>
      <c r="D2" s="220"/>
      <c r="J2" s="220"/>
      <c r="K2" s="220"/>
      <c r="L2" s="220"/>
      <c r="M2" s="220"/>
      <c r="N2" s="220"/>
      <c r="O2" s="220"/>
      <c r="P2" s="220"/>
      <c r="T2" s="220"/>
      <c r="V2" s="220"/>
      <c r="X2" s="220"/>
      <c r="Y2" s="220"/>
      <c r="Z2" s="220"/>
    </row>
    <row r="3" spans="1:27" ht="23">
      <c r="A3" s="221"/>
      <c r="B3" s="222"/>
      <c r="C3" s="62"/>
      <c r="D3" s="220"/>
      <c r="J3" s="220"/>
      <c r="K3" s="220"/>
      <c r="L3" s="220"/>
      <c r="M3" s="220"/>
      <c r="N3" s="220"/>
      <c r="O3" s="220"/>
      <c r="P3" s="220"/>
      <c r="T3" s="220"/>
      <c r="V3" s="220"/>
      <c r="X3" s="220"/>
      <c r="Y3" s="220"/>
      <c r="Z3" s="220"/>
    </row>
    <row r="4" spans="1:27" ht="23">
      <c r="A4" s="223"/>
      <c r="B4" s="223"/>
      <c r="C4" s="62"/>
      <c r="D4" s="223"/>
      <c r="E4" s="2"/>
      <c r="F4" s="2"/>
      <c r="G4" s="2"/>
      <c r="H4" s="2"/>
      <c r="I4" s="2"/>
      <c r="J4" s="223"/>
      <c r="K4" s="223"/>
      <c r="L4" s="223"/>
      <c r="M4" s="223"/>
      <c r="N4" s="223"/>
      <c r="O4" s="223"/>
      <c r="P4" s="223"/>
      <c r="Q4" s="2"/>
      <c r="R4" s="2"/>
      <c r="S4" s="2"/>
      <c r="T4" s="223"/>
      <c r="U4" s="2"/>
      <c r="V4" s="223"/>
      <c r="W4" s="2"/>
      <c r="X4" s="223"/>
      <c r="Y4" s="223"/>
      <c r="Z4" s="223"/>
      <c r="AA4" s="42" t="s">
        <v>76</v>
      </c>
    </row>
    <row r="5" spans="1:27" ht="22">
      <c r="A5" s="41"/>
      <c r="B5" s="41"/>
      <c r="C5" s="254" t="s">
        <v>37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</row>
    <row r="6" spans="1:27" ht="22">
      <c r="A6" s="41"/>
      <c r="B6" s="41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265" t="s">
        <v>82</v>
      </c>
      <c r="R6" s="265"/>
      <c r="S6" s="265"/>
      <c r="T6" s="265"/>
      <c r="U6" s="265"/>
      <c r="V6" s="265"/>
      <c r="W6" s="265"/>
      <c r="X6" s="64"/>
      <c r="Y6" s="18"/>
      <c r="Z6" s="64"/>
      <c r="AA6" s="18"/>
    </row>
    <row r="7" spans="1:27" ht="22">
      <c r="A7" s="41"/>
      <c r="B7" s="41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213"/>
      <c r="R7" s="213"/>
      <c r="S7" s="213"/>
      <c r="T7" s="213"/>
      <c r="U7" s="20" t="s">
        <v>219</v>
      </c>
      <c r="V7" s="213"/>
      <c r="W7" s="213"/>
      <c r="X7" s="64"/>
      <c r="Y7" s="18"/>
      <c r="Z7" s="64"/>
      <c r="AA7" s="18"/>
    </row>
    <row r="8" spans="1:27" ht="22">
      <c r="A8" s="41"/>
      <c r="B8" s="41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213"/>
      <c r="R8" s="213"/>
      <c r="S8" s="20" t="s">
        <v>223</v>
      </c>
      <c r="T8" s="213"/>
      <c r="U8" s="20" t="s">
        <v>228</v>
      </c>
      <c r="V8" s="213"/>
      <c r="W8" s="213"/>
      <c r="X8" s="64"/>
      <c r="Y8" s="18"/>
      <c r="Z8" s="64"/>
      <c r="AA8" s="18"/>
    </row>
    <row r="9" spans="1:27" ht="22">
      <c r="A9" s="41"/>
      <c r="B9" s="41"/>
      <c r="C9" s="64"/>
      <c r="D9" s="64"/>
      <c r="E9" s="64"/>
      <c r="F9" s="64"/>
      <c r="G9" s="64"/>
      <c r="H9" s="64"/>
      <c r="I9" s="213" t="s">
        <v>36</v>
      </c>
      <c r="J9" s="64"/>
      <c r="K9" s="64"/>
      <c r="L9" s="64"/>
      <c r="M9" s="64"/>
      <c r="N9" s="64"/>
      <c r="O9" s="64"/>
      <c r="P9" s="64"/>
      <c r="Q9" s="64"/>
      <c r="R9" s="64"/>
      <c r="S9" s="20" t="s">
        <v>220</v>
      </c>
      <c r="T9" s="64"/>
      <c r="U9" s="20" t="s">
        <v>229</v>
      </c>
      <c r="V9" s="64"/>
      <c r="W9" s="212" t="s">
        <v>84</v>
      </c>
      <c r="X9" s="64"/>
      <c r="Y9" s="18"/>
      <c r="Z9" s="64"/>
      <c r="AA9" s="18"/>
    </row>
    <row r="10" spans="1:27" ht="22">
      <c r="A10" s="44"/>
      <c r="B10" s="44"/>
      <c r="C10" s="44" t="s">
        <v>17</v>
      </c>
      <c r="D10" s="44"/>
      <c r="E10" s="44"/>
      <c r="F10" s="44"/>
      <c r="G10" s="44"/>
      <c r="H10" s="44"/>
      <c r="I10" s="44" t="s">
        <v>102</v>
      </c>
      <c r="J10" s="64"/>
      <c r="K10" s="64"/>
      <c r="L10" s="64"/>
      <c r="M10" s="216" t="s">
        <v>43</v>
      </c>
      <c r="N10" s="216"/>
      <c r="O10" s="216"/>
      <c r="P10" s="64"/>
      <c r="Q10" s="20" t="s">
        <v>234</v>
      </c>
      <c r="R10" s="20"/>
      <c r="S10" s="20" t="s">
        <v>224</v>
      </c>
      <c r="T10" s="20"/>
      <c r="U10" s="20" t="s">
        <v>230</v>
      </c>
      <c r="V10" s="20"/>
      <c r="W10" s="43" t="s">
        <v>85</v>
      </c>
      <c r="X10" s="44"/>
      <c r="Y10" s="212" t="s">
        <v>171</v>
      </c>
      <c r="Z10" s="44"/>
      <c r="AA10" s="18"/>
    </row>
    <row r="11" spans="1:27">
      <c r="A11" s="44"/>
      <c r="B11" s="44"/>
      <c r="C11" s="44" t="s">
        <v>48</v>
      </c>
      <c r="D11" s="44"/>
      <c r="E11" s="44" t="s">
        <v>24</v>
      </c>
      <c r="F11" s="44"/>
      <c r="G11" s="44"/>
      <c r="H11" s="44"/>
      <c r="I11" s="44" t="s">
        <v>103</v>
      </c>
      <c r="J11" s="44"/>
      <c r="K11" s="44" t="s">
        <v>62</v>
      </c>
      <c r="L11" s="44"/>
      <c r="M11" s="44" t="s">
        <v>31</v>
      </c>
      <c r="N11" s="44"/>
      <c r="O11" s="224" t="s">
        <v>57</v>
      </c>
      <c r="P11" s="44"/>
      <c r="Q11" s="20" t="s">
        <v>45</v>
      </c>
      <c r="R11" s="20"/>
      <c r="S11" s="20" t="s">
        <v>225</v>
      </c>
      <c r="T11" s="20"/>
      <c r="U11" s="20" t="s">
        <v>231</v>
      </c>
      <c r="V11" s="20"/>
      <c r="W11" s="44" t="s">
        <v>87</v>
      </c>
      <c r="X11" s="44"/>
      <c r="Y11" s="43" t="s">
        <v>172</v>
      </c>
      <c r="Z11" s="44"/>
      <c r="AA11" s="44" t="s">
        <v>54</v>
      </c>
    </row>
    <row r="12" spans="1:27">
      <c r="A12" s="225"/>
      <c r="B12" s="226" t="s">
        <v>1</v>
      </c>
      <c r="C12" s="47" t="s">
        <v>89</v>
      </c>
      <c r="D12" s="225"/>
      <c r="E12" s="47" t="s">
        <v>94</v>
      </c>
      <c r="F12" s="44"/>
      <c r="G12" s="47" t="s">
        <v>101</v>
      </c>
      <c r="H12" s="44"/>
      <c r="I12" s="47" t="s">
        <v>104</v>
      </c>
      <c r="J12" s="225"/>
      <c r="K12" s="47" t="s">
        <v>55</v>
      </c>
      <c r="L12" s="225"/>
      <c r="M12" s="47" t="s">
        <v>46</v>
      </c>
      <c r="N12" s="44"/>
      <c r="O12" s="47" t="s">
        <v>90</v>
      </c>
      <c r="P12" s="225"/>
      <c r="Q12" s="227" t="s">
        <v>222</v>
      </c>
      <c r="R12" s="19"/>
      <c r="S12" s="228" t="s">
        <v>226</v>
      </c>
      <c r="T12" s="20"/>
      <c r="U12" s="228" t="s">
        <v>232</v>
      </c>
      <c r="V12" s="20"/>
      <c r="W12" s="47" t="s">
        <v>16</v>
      </c>
      <c r="X12" s="225"/>
      <c r="Y12" s="47" t="s">
        <v>173</v>
      </c>
      <c r="Z12" s="225"/>
      <c r="AA12" s="47" t="s">
        <v>25</v>
      </c>
    </row>
    <row r="13" spans="1:27" ht="22">
      <c r="A13" s="74" t="s">
        <v>213</v>
      </c>
      <c r="B13" s="225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</row>
    <row r="14" spans="1:27" ht="22">
      <c r="A14" s="27" t="s">
        <v>215</v>
      </c>
      <c r="B14" s="27"/>
      <c r="C14" s="15">
        <v>8611242</v>
      </c>
      <c r="D14" s="3"/>
      <c r="E14" s="15">
        <v>56408882</v>
      </c>
      <c r="F14" s="3"/>
      <c r="G14" s="15">
        <v>3470021</v>
      </c>
      <c r="H14" s="3"/>
      <c r="I14" s="15">
        <v>490423</v>
      </c>
      <c r="J14" s="3"/>
      <c r="K14" s="15">
        <v>929166</v>
      </c>
      <c r="L14" s="3"/>
      <c r="M14" s="15">
        <v>53255089</v>
      </c>
      <c r="N14" s="15"/>
      <c r="O14" s="117">
        <v>0</v>
      </c>
      <c r="P14" s="3"/>
      <c r="Q14" s="15">
        <v>2821928</v>
      </c>
      <c r="R14" s="15"/>
      <c r="S14" s="117">
        <v>-58374</v>
      </c>
      <c r="T14" s="8"/>
      <c r="U14" s="117">
        <v>410167</v>
      </c>
      <c r="V14" s="8"/>
      <c r="W14" s="15">
        <v>3173721</v>
      </c>
      <c r="X14" s="8"/>
      <c r="Y14" s="108">
        <v>15000000</v>
      </c>
      <c r="Z14" s="8"/>
      <c r="AA14" s="15">
        <v>141338544</v>
      </c>
    </row>
    <row r="15" spans="1:27" ht="22">
      <c r="A15" s="27" t="s">
        <v>198</v>
      </c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54"/>
      <c r="X15" s="21"/>
      <c r="Y15" s="21"/>
      <c r="Z15" s="21"/>
      <c r="AA15" s="21"/>
    </row>
    <row r="16" spans="1:27" ht="22">
      <c r="A16" s="50" t="s">
        <v>202</v>
      </c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54"/>
      <c r="X16" s="21"/>
      <c r="Y16" s="21"/>
      <c r="Z16" s="21"/>
      <c r="AA16" s="21"/>
    </row>
    <row r="17" spans="1:27" ht="22">
      <c r="A17" s="28" t="s">
        <v>143</v>
      </c>
      <c r="B17" s="56">
        <v>29</v>
      </c>
      <c r="C17" s="81">
        <v>0</v>
      </c>
      <c r="D17" s="59"/>
      <c r="E17" s="81">
        <v>0</v>
      </c>
      <c r="F17" s="33"/>
      <c r="G17" s="81">
        <v>0</v>
      </c>
      <c r="H17" s="33"/>
      <c r="I17" s="81">
        <v>0</v>
      </c>
      <c r="J17" s="59"/>
      <c r="K17" s="81">
        <v>0</v>
      </c>
      <c r="L17" s="59"/>
      <c r="M17" s="81">
        <v>-6843678</v>
      </c>
      <c r="N17" s="81"/>
      <c r="O17" s="81">
        <v>0</v>
      </c>
      <c r="P17" s="59"/>
      <c r="Q17" s="81">
        <v>0</v>
      </c>
      <c r="R17" s="81"/>
      <c r="S17" s="81">
        <v>0</v>
      </c>
      <c r="T17" s="59"/>
      <c r="U17" s="81">
        <v>0</v>
      </c>
      <c r="V17" s="59"/>
      <c r="W17" s="81">
        <f>S17+U17+Q17</f>
        <v>0</v>
      </c>
      <c r="X17" s="21"/>
      <c r="Y17" s="81">
        <v>0</v>
      </c>
      <c r="Z17" s="21"/>
      <c r="AA17" s="81">
        <f>SUM(C17:O17)+W17+Y17</f>
        <v>-6843678</v>
      </c>
    </row>
    <row r="18" spans="1:27" ht="22">
      <c r="A18" s="229" t="s">
        <v>257</v>
      </c>
      <c r="B18" s="56">
        <v>19</v>
      </c>
      <c r="C18" s="70">
        <v>0</v>
      </c>
      <c r="D18" s="126"/>
      <c r="E18" s="70">
        <v>0</v>
      </c>
      <c r="F18" s="33"/>
      <c r="G18" s="70">
        <v>0</v>
      </c>
      <c r="H18" s="33"/>
      <c r="I18" s="70">
        <v>0</v>
      </c>
      <c r="J18" s="126"/>
      <c r="K18" s="70">
        <v>0</v>
      </c>
      <c r="L18" s="126"/>
      <c r="M18" s="70">
        <v>0</v>
      </c>
      <c r="N18" s="81"/>
      <c r="O18" s="70">
        <v>-6088210</v>
      </c>
      <c r="P18" s="126"/>
      <c r="Q18" s="70">
        <v>0</v>
      </c>
      <c r="R18" s="81"/>
      <c r="S18" s="70">
        <v>0</v>
      </c>
      <c r="T18" s="126"/>
      <c r="U18" s="70">
        <v>0</v>
      </c>
      <c r="V18" s="126"/>
      <c r="W18" s="70">
        <f>S18+U18+Q18</f>
        <v>0</v>
      </c>
      <c r="X18" s="23"/>
      <c r="Y18" s="70">
        <v>0</v>
      </c>
      <c r="Z18" s="23"/>
      <c r="AA18" s="70">
        <f>SUM(C18:O18)+W18+Y18</f>
        <v>-6088210</v>
      </c>
    </row>
    <row r="19" spans="1:27" ht="22">
      <c r="A19" s="50" t="s">
        <v>203</v>
      </c>
      <c r="B19" s="56"/>
      <c r="C19" s="75">
        <f>SUM(C17:C18)</f>
        <v>0</v>
      </c>
      <c r="D19" s="21"/>
      <c r="E19" s="75">
        <f>SUM(E17:E18)</f>
        <v>0</v>
      </c>
      <c r="F19" s="34"/>
      <c r="G19" s="75">
        <f>SUM(G17:G18)</f>
        <v>0</v>
      </c>
      <c r="H19" s="34"/>
      <c r="I19" s="75">
        <f>SUM(I17:I18)</f>
        <v>0</v>
      </c>
      <c r="J19" s="21"/>
      <c r="K19" s="75">
        <f>SUM(K17:K18)</f>
        <v>0</v>
      </c>
      <c r="L19" s="21"/>
      <c r="M19" s="75">
        <f>SUM(M17:M18)</f>
        <v>-6843678</v>
      </c>
      <c r="N19" s="117"/>
      <c r="O19" s="75">
        <f>SUM(O17:O18)</f>
        <v>-6088210</v>
      </c>
      <c r="P19" s="21"/>
      <c r="Q19" s="75">
        <f>SUM(Q17:Q18)</f>
        <v>0</v>
      </c>
      <c r="R19" s="117"/>
      <c r="S19" s="75">
        <f>SUM(S17:S18)</f>
        <v>0</v>
      </c>
      <c r="T19" s="21"/>
      <c r="U19" s="75">
        <f>SUM(U17:U18)</f>
        <v>0</v>
      </c>
      <c r="V19" s="21"/>
      <c r="W19" s="75">
        <f>SUM(W17:W18)</f>
        <v>0</v>
      </c>
      <c r="X19" s="21"/>
      <c r="Y19" s="75">
        <f>SUM(Y17:Y18)</f>
        <v>0</v>
      </c>
      <c r="Z19" s="21"/>
      <c r="AA19" s="75">
        <f>SUM(AA17:AA18)</f>
        <v>-12931888</v>
      </c>
    </row>
    <row r="20" spans="1:27" ht="22">
      <c r="A20" s="27" t="s">
        <v>209</v>
      </c>
      <c r="B20" s="56"/>
      <c r="C20" s="75">
        <f>C19</f>
        <v>0</v>
      </c>
      <c r="D20" s="21"/>
      <c r="E20" s="75">
        <f>E19</f>
        <v>0</v>
      </c>
      <c r="F20" s="34"/>
      <c r="G20" s="75">
        <f>G19</f>
        <v>0</v>
      </c>
      <c r="H20" s="34"/>
      <c r="I20" s="75">
        <f>I19</f>
        <v>0</v>
      </c>
      <c r="J20" s="21"/>
      <c r="K20" s="75">
        <f>K19</f>
        <v>0</v>
      </c>
      <c r="L20" s="21"/>
      <c r="M20" s="75">
        <f>M19</f>
        <v>-6843678</v>
      </c>
      <c r="N20" s="117"/>
      <c r="O20" s="75">
        <f>O19</f>
        <v>-6088210</v>
      </c>
      <c r="P20" s="21"/>
      <c r="Q20" s="75">
        <f>Q19</f>
        <v>0</v>
      </c>
      <c r="R20" s="117"/>
      <c r="S20" s="75">
        <f>S19</f>
        <v>0</v>
      </c>
      <c r="T20" s="21"/>
      <c r="U20" s="75">
        <f>U19</f>
        <v>0</v>
      </c>
      <c r="V20" s="21"/>
      <c r="W20" s="75">
        <f>W19</f>
        <v>0</v>
      </c>
      <c r="X20" s="21"/>
      <c r="Y20" s="75">
        <f>Y19</f>
        <v>0</v>
      </c>
      <c r="Z20" s="21"/>
      <c r="AA20" s="75">
        <f>AA19</f>
        <v>-12931888</v>
      </c>
    </row>
    <row r="21" spans="1:27" ht="22">
      <c r="A21" s="27" t="s">
        <v>99</v>
      </c>
      <c r="B21" s="2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54"/>
      <c r="X21" s="21"/>
      <c r="Y21" s="21"/>
      <c r="Z21" s="21"/>
      <c r="AA21" s="21"/>
    </row>
    <row r="22" spans="1:27" ht="22">
      <c r="A22" s="28" t="s">
        <v>195</v>
      </c>
      <c r="B22" s="27"/>
      <c r="C22" s="125">
        <v>0</v>
      </c>
      <c r="D22" s="59"/>
      <c r="E22" s="125">
        <v>0</v>
      </c>
      <c r="F22" s="33"/>
      <c r="G22" s="125">
        <v>0</v>
      </c>
      <c r="H22" s="33"/>
      <c r="I22" s="125">
        <v>0</v>
      </c>
      <c r="J22" s="59"/>
      <c r="K22" s="125">
        <v>0</v>
      </c>
      <c r="L22" s="59"/>
      <c r="M22" s="125">
        <v>8723812</v>
      </c>
      <c r="N22" s="125"/>
      <c r="O22" s="125">
        <v>0</v>
      </c>
      <c r="P22" s="59"/>
      <c r="Q22" s="125">
        <v>0</v>
      </c>
      <c r="R22" s="125"/>
      <c r="S22" s="125">
        <v>0</v>
      </c>
      <c r="T22" s="59"/>
      <c r="U22" s="125">
        <v>0</v>
      </c>
      <c r="V22" s="59"/>
      <c r="W22" s="125">
        <f>S22+U22+Q22</f>
        <v>0</v>
      </c>
      <c r="X22" s="59"/>
      <c r="Y22" s="125">
        <v>0</v>
      </c>
      <c r="Z22" s="59"/>
      <c r="AA22" s="81">
        <f>SUM(C22:O22)+W22+Y22</f>
        <v>8723812</v>
      </c>
    </row>
    <row r="23" spans="1:27" ht="22">
      <c r="A23" s="28" t="s">
        <v>207</v>
      </c>
      <c r="B23" s="27"/>
      <c r="C23" s="125"/>
      <c r="D23" s="126"/>
      <c r="E23" s="125"/>
      <c r="F23" s="33"/>
      <c r="G23" s="125"/>
      <c r="H23" s="33"/>
      <c r="I23" s="125"/>
      <c r="J23" s="126"/>
      <c r="K23" s="125"/>
      <c r="L23" s="126"/>
      <c r="M23" s="125"/>
      <c r="N23" s="125"/>
      <c r="O23" s="125"/>
      <c r="P23" s="126"/>
      <c r="Q23" s="125"/>
      <c r="R23" s="125"/>
      <c r="S23" s="125"/>
      <c r="T23" s="126"/>
      <c r="U23" s="125"/>
      <c r="V23" s="126"/>
      <c r="W23" s="125"/>
      <c r="X23" s="126"/>
      <c r="Y23" s="125"/>
      <c r="Z23" s="126"/>
      <c r="AA23" s="81"/>
    </row>
    <row r="24" spans="1:27" ht="22">
      <c r="A24" s="28" t="s">
        <v>208</v>
      </c>
      <c r="B24" s="128">
        <v>21</v>
      </c>
      <c r="C24" s="81">
        <v>0</v>
      </c>
      <c r="D24" s="126"/>
      <c r="E24" s="81">
        <v>0</v>
      </c>
      <c r="F24" s="33"/>
      <c r="G24" s="81">
        <v>0</v>
      </c>
      <c r="H24" s="33"/>
      <c r="I24" s="81">
        <v>0</v>
      </c>
      <c r="J24" s="126"/>
      <c r="K24" s="81">
        <v>0</v>
      </c>
      <c r="L24" s="126"/>
      <c r="M24" s="81">
        <v>-157348</v>
      </c>
      <c r="N24" s="81"/>
      <c r="O24" s="81">
        <v>0</v>
      </c>
      <c r="P24" s="126"/>
      <c r="Q24" s="81">
        <v>0</v>
      </c>
      <c r="R24" s="81"/>
      <c r="S24" s="81">
        <v>0</v>
      </c>
      <c r="T24" s="126"/>
      <c r="U24" s="81">
        <v>0</v>
      </c>
      <c r="V24" s="126"/>
      <c r="W24" s="125">
        <f>S24+U24+Q24</f>
        <v>0</v>
      </c>
      <c r="X24" s="23"/>
      <c r="Y24" s="81">
        <v>0</v>
      </c>
      <c r="Z24" s="23"/>
      <c r="AA24" s="81">
        <f>SUM(C24:O24)+W24+Y24</f>
        <v>-157348</v>
      </c>
    </row>
    <row r="25" spans="1:27" ht="22">
      <c r="A25" s="28" t="s">
        <v>233</v>
      </c>
      <c r="B25" s="27"/>
      <c r="C25" s="70">
        <v>0</v>
      </c>
      <c r="D25" s="126"/>
      <c r="E25" s="70">
        <v>0</v>
      </c>
      <c r="F25" s="33"/>
      <c r="G25" s="70">
        <v>0</v>
      </c>
      <c r="H25" s="33"/>
      <c r="I25" s="70">
        <v>0</v>
      </c>
      <c r="J25" s="126"/>
      <c r="K25" s="70">
        <v>0</v>
      </c>
      <c r="L25" s="126"/>
      <c r="M25" s="70">
        <v>0</v>
      </c>
      <c r="N25" s="81"/>
      <c r="O25" s="70">
        <v>0</v>
      </c>
      <c r="P25" s="126"/>
      <c r="Q25" s="70">
        <v>2269579</v>
      </c>
      <c r="R25" s="81"/>
      <c r="S25" s="70">
        <v>-33618</v>
      </c>
      <c r="T25" s="126"/>
      <c r="U25" s="70">
        <v>0</v>
      </c>
      <c r="V25" s="126"/>
      <c r="W25" s="130">
        <f>S25+U25+Q25</f>
        <v>2235961</v>
      </c>
      <c r="X25" s="23"/>
      <c r="Y25" s="70">
        <v>0</v>
      </c>
      <c r="Z25" s="23"/>
      <c r="AA25" s="70">
        <f>SUM(C25:O25)+W25+Y25</f>
        <v>2235961</v>
      </c>
    </row>
    <row r="26" spans="1:27" ht="22">
      <c r="A26" s="27" t="s">
        <v>100</v>
      </c>
      <c r="B26" s="27"/>
      <c r="C26" s="75">
        <f>SUM(C22:C25)</f>
        <v>0</v>
      </c>
      <c r="D26" s="21"/>
      <c r="E26" s="75">
        <f>SUM(E22:E25)</f>
        <v>0</v>
      </c>
      <c r="F26" s="34"/>
      <c r="G26" s="75">
        <f>SUM(G22:G25)</f>
        <v>0</v>
      </c>
      <c r="H26" s="34"/>
      <c r="I26" s="75">
        <f>SUM(I22:I25)</f>
        <v>0</v>
      </c>
      <c r="J26" s="21"/>
      <c r="K26" s="75">
        <f>SUM(K22:K25)</f>
        <v>0</v>
      </c>
      <c r="L26" s="21"/>
      <c r="M26" s="75">
        <f>SUM(M22:M25)</f>
        <v>8566464</v>
      </c>
      <c r="N26" s="117"/>
      <c r="O26" s="75">
        <f>SUM(O22:O25)</f>
        <v>0</v>
      </c>
      <c r="P26" s="21"/>
      <c r="Q26" s="75">
        <f>SUM(Q22:Q25)</f>
        <v>2269579</v>
      </c>
      <c r="R26" s="117"/>
      <c r="S26" s="75">
        <f>SUM(S22:S25)</f>
        <v>-33618</v>
      </c>
      <c r="T26" s="21"/>
      <c r="U26" s="75">
        <f>SUM(U22:U25)</f>
        <v>0</v>
      </c>
      <c r="V26" s="21"/>
      <c r="W26" s="75">
        <f>SUM(W22:W25)</f>
        <v>2235961</v>
      </c>
      <c r="X26" s="21"/>
      <c r="Y26" s="75">
        <f>SUM(Y22:Y25)</f>
        <v>0</v>
      </c>
      <c r="Z26" s="21"/>
      <c r="AA26" s="75">
        <f>SUM(AA22:AA25)</f>
        <v>10802425</v>
      </c>
    </row>
    <row r="27" spans="1:27" s="41" customFormat="1" ht="22">
      <c r="A27" s="51" t="s">
        <v>358</v>
      </c>
      <c r="B27" s="128">
        <v>23</v>
      </c>
      <c r="C27" s="153">
        <v>0</v>
      </c>
      <c r="D27" s="23"/>
      <c r="E27" s="153">
        <v>0</v>
      </c>
      <c r="F27" s="33"/>
      <c r="G27" s="153">
        <v>0</v>
      </c>
      <c r="H27" s="33"/>
      <c r="I27" s="153">
        <v>0</v>
      </c>
      <c r="J27" s="23"/>
      <c r="K27" s="153">
        <v>0</v>
      </c>
      <c r="L27" s="23"/>
      <c r="M27" s="154">
        <v>-752889</v>
      </c>
      <c r="N27" s="161"/>
      <c r="O27" s="153">
        <v>0</v>
      </c>
      <c r="P27" s="23"/>
      <c r="Q27" s="153">
        <v>0</v>
      </c>
      <c r="R27" s="81"/>
      <c r="S27" s="153">
        <v>0</v>
      </c>
      <c r="T27" s="23"/>
      <c r="U27" s="153">
        <v>0</v>
      </c>
      <c r="V27" s="23"/>
      <c r="W27" s="253">
        <f>S27+U27+Q27</f>
        <v>0</v>
      </c>
      <c r="X27" s="23"/>
      <c r="Y27" s="153">
        <v>0</v>
      </c>
      <c r="Z27" s="23"/>
      <c r="AA27" s="153">
        <f>SUM(C27:O27)+W27+Y27</f>
        <v>-752889</v>
      </c>
    </row>
    <row r="28" spans="1:27" ht="22.5" thickBot="1">
      <c r="A28" s="27" t="s">
        <v>216</v>
      </c>
      <c r="B28" s="27"/>
      <c r="C28" s="58">
        <f>SUM(C14,C20,C26,C27:C27)</f>
        <v>8611242</v>
      </c>
      <c r="D28" s="21"/>
      <c r="E28" s="58">
        <f>SUM(E14,E20,E26,E27:E27)</f>
        <v>56408882</v>
      </c>
      <c r="F28" s="23"/>
      <c r="G28" s="58">
        <f>SUM(G14,G20,G26,G27:G27)</f>
        <v>3470021</v>
      </c>
      <c r="H28" s="23"/>
      <c r="I28" s="58">
        <f>SUM(I14,I20,I26,I27:I27)</f>
        <v>490423</v>
      </c>
      <c r="J28" s="21"/>
      <c r="K28" s="58">
        <f>SUM(K14,K20,K26,K27:K27)</f>
        <v>929166</v>
      </c>
      <c r="L28" s="21"/>
      <c r="M28" s="58">
        <f>SUM(M14,M20,M26,M27:M27)</f>
        <v>54224986</v>
      </c>
      <c r="N28" s="23"/>
      <c r="O28" s="58">
        <f>SUM(O14,O20,O26,O27:O27)</f>
        <v>-6088210</v>
      </c>
      <c r="P28" s="21"/>
      <c r="Q28" s="58">
        <f>SUM(Q14,Q20,Q26,Q27:Q27)</f>
        <v>5091507</v>
      </c>
      <c r="R28" s="23"/>
      <c r="S28" s="58">
        <f>SUM(S14,S20,S26,S27:S27)</f>
        <v>-91992</v>
      </c>
      <c r="T28" s="18"/>
      <c r="U28" s="58">
        <f>SUM(U14,U20,U26,U27:U27)</f>
        <v>410167</v>
      </c>
      <c r="V28" s="18"/>
      <c r="W28" s="58">
        <f>SUM(W14,W20,W26,W27:W27)</f>
        <v>5409682</v>
      </c>
      <c r="X28" s="23"/>
      <c r="Y28" s="58">
        <f>SUM(Y14,Y20,Y26,Y27:Y27)</f>
        <v>15000000</v>
      </c>
      <c r="Z28" s="23"/>
      <c r="AA28" s="58">
        <f>SUM(AA14,AA20,AA26,AA27:AA27)</f>
        <v>138456192</v>
      </c>
    </row>
    <row r="29" spans="1:27" ht="22" thickTop="1">
      <c r="C29" s="93"/>
      <c r="E29" s="93"/>
      <c r="G29" s="93"/>
      <c r="I29" s="93"/>
      <c r="K29" s="93"/>
      <c r="M29" s="93"/>
      <c r="N29" s="93"/>
      <c r="O29" s="93"/>
      <c r="Q29" s="93"/>
      <c r="R29" s="93"/>
      <c r="S29" s="93"/>
      <c r="U29" s="93"/>
      <c r="W29" s="93"/>
      <c r="Y29" s="93"/>
      <c r="AA29" s="93"/>
    </row>
    <row r="30" spans="1:27" ht="23">
      <c r="A30" s="219" t="s">
        <v>70</v>
      </c>
      <c r="B30" s="220"/>
      <c r="C30" s="62"/>
      <c r="D30" s="220"/>
      <c r="J30" s="220"/>
      <c r="K30" s="220"/>
      <c r="L30" s="220"/>
      <c r="M30" s="220"/>
      <c r="N30" s="220"/>
      <c r="O30" s="220"/>
      <c r="P30" s="220"/>
      <c r="T30" s="220"/>
      <c r="V30" s="220"/>
      <c r="X30" s="220"/>
      <c r="Y30" s="220"/>
      <c r="Z30" s="220"/>
    </row>
    <row r="31" spans="1:27" ht="23">
      <c r="A31" s="219" t="s">
        <v>83</v>
      </c>
      <c r="B31" s="220"/>
      <c r="C31" s="62"/>
      <c r="D31" s="220"/>
      <c r="J31" s="220"/>
      <c r="K31" s="220"/>
      <c r="L31" s="220"/>
      <c r="M31" s="220"/>
      <c r="N31" s="220"/>
      <c r="O31" s="220"/>
      <c r="P31" s="220"/>
      <c r="T31" s="220"/>
      <c r="V31" s="220"/>
      <c r="X31" s="220"/>
      <c r="Y31" s="220"/>
      <c r="Z31" s="220"/>
    </row>
    <row r="32" spans="1:27" ht="23">
      <c r="A32" s="221"/>
      <c r="B32" s="222"/>
      <c r="C32" s="62"/>
      <c r="D32" s="220"/>
      <c r="J32" s="220"/>
      <c r="K32" s="220"/>
      <c r="L32" s="220"/>
      <c r="M32" s="220"/>
      <c r="N32" s="220"/>
      <c r="O32" s="220"/>
      <c r="P32" s="220"/>
      <c r="T32" s="220"/>
      <c r="V32" s="220"/>
      <c r="X32" s="220"/>
      <c r="Y32" s="220"/>
      <c r="Z32" s="220"/>
    </row>
    <row r="33" spans="1:27" ht="23">
      <c r="A33" s="223"/>
      <c r="B33" s="223"/>
      <c r="C33" s="62"/>
      <c r="D33" s="223"/>
      <c r="E33" s="2"/>
      <c r="F33" s="2"/>
      <c r="G33" s="2"/>
      <c r="H33" s="2"/>
      <c r="I33" s="2"/>
      <c r="J33" s="223"/>
      <c r="K33" s="223"/>
      <c r="L33" s="223"/>
      <c r="M33" s="223"/>
      <c r="N33" s="223"/>
      <c r="O33" s="223"/>
      <c r="P33" s="223"/>
      <c r="Q33" s="2"/>
      <c r="R33" s="2"/>
      <c r="S33" s="2"/>
      <c r="T33" s="223"/>
      <c r="U33" s="2"/>
      <c r="V33" s="223"/>
      <c r="W33" s="2"/>
      <c r="X33" s="223"/>
      <c r="Y33" s="223"/>
      <c r="Z33" s="223"/>
      <c r="AA33" s="42" t="s">
        <v>76</v>
      </c>
    </row>
    <row r="34" spans="1:27" ht="22">
      <c r="A34" s="41"/>
      <c r="B34" s="41"/>
      <c r="C34" s="254" t="s">
        <v>37</v>
      </c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</row>
    <row r="35" spans="1:27" ht="22">
      <c r="A35" s="41"/>
      <c r="B35" s="41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265" t="s">
        <v>82</v>
      </c>
      <c r="R35" s="265"/>
      <c r="S35" s="265"/>
      <c r="T35" s="265"/>
      <c r="U35" s="265"/>
      <c r="V35" s="265"/>
      <c r="W35" s="265"/>
      <c r="X35" s="64"/>
      <c r="Y35" s="18"/>
      <c r="Z35" s="64"/>
      <c r="AA35" s="18"/>
    </row>
    <row r="36" spans="1:27" ht="22">
      <c r="A36" s="41"/>
      <c r="B36" s="41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213"/>
      <c r="R36" s="213"/>
      <c r="S36" s="213" t="s">
        <v>219</v>
      </c>
      <c r="T36" s="213"/>
      <c r="U36" s="20" t="s">
        <v>219</v>
      </c>
      <c r="V36" s="213"/>
      <c r="W36" s="213"/>
      <c r="X36" s="64"/>
      <c r="Y36" s="18"/>
      <c r="Z36" s="64"/>
      <c r="AA36" s="18"/>
    </row>
    <row r="37" spans="1:27" ht="22">
      <c r="A37" s="41"/>
      <c r="B37" s="41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213"/>
      <c r="R37" s="213"/>
      <c r="S37" s="230" t="s">
        <v>327</v>
      </c>
      <c r="T37" s="213"/>
      <c r="U37" s="20" t="s">
        <v>228</v>
      </c>
      <c r="V37" s="213"/>
      <c r="W37" s="213"/>
      <c r="X37" s="64"/>
      <c r="Y37" s="18"/>
      <c r="Z37" s="64"/>
      <c r="AA37" s="18"/>
    </row>
    <row r="38" spans="1:27" ht="22">
      <c r="A38" s="41"/>
      <c r="B38" s="41"/>
      <c r="C38" s="64"/>
      <c r="D38" s="64"/>
      <c r="E38" s="64"/>
      <c r="F38" s="64"/>
      <c r="G38" s="64"/>
      <c r="H38" s="64"/>
      <c r="I38" s="213" t="s">
        <v>36</v>
      </c>
      <c r="J38" s="64"/>
      <c r="K38" s="64"/>
      <c r="L38" s="64"/>
      <c r="M38" s="64"/>
      <c r="N38" s="64"/>
      <c r="O38" s="64"/>
      <c r="P38" s="64"/>
      <c r="Q38" s="64"/>
      <c r="R38" s="64"/>
      <c r="S38" s="20" t="s">
        <v>220</v>
      </c>
      <c r="T38" s="64"/>
      <c r="U38" s="20" t="s">
        <v>229</v>
      </c>
      <c r="V38" s="64"/>
      <c r="W38" s="212" t="s">
        <v>84</v>
      </c>
      <c r="X38" s="64"/>
      <c r="Y38" s="18"/>
      <c r="Z38" s="64"/>
      <c r="AA38" s="18"/>
    </row>
    <row r="39" spans="1:27" ht="22">
      <c r="A39" s="44"/>
      <c r="B39" s="44"/>
      <c r="C39" s="44" t="s">
        <v>17</v>
      </c>
      <c r="D39" s="44"/>
      <c r="E39" s="44"/>
      <c r="F39" s="44"/>
      <c r="G39" s="44"/>
      <c r="H39" s="44"/>
      <c r="I39" s="44" t="s">
        <v>102</v>
      </c>
      <c r="J39" s="64"/>
      <c r="K39" s="64"/>
      <c r="L39" s="64"/>
      <c r="M39" s="216" t="s">
        <v>43</v>
      </c>
      <c r="N39" s="216"/>
      <c r="O39" s="216"/>
      <c r="P39" s="64"/>
      <c r="Q39" s="230" t="s">
        <v>227</v>
      </c>
      <c r="R39" s="20"/>
      <c r="S39" s="20" t="s">
        <v>224</v>
      </c>
      <c r="T39" s="20"/>
      <c r="U39" s="20" t="s">
        <v>230</v>
      </c>
      <c r="V39" s="20"/>
      <c r="W39" s="43" t="s">
        <v>85</v>
      </c>
      <c r="X39" s="44"/>
      <c r="Y39" s="212" t="s">
        <v>171</v>
      </c>
      <c r="Z39" s="44"/>
      <c r="AA39" s="18"/>
    </row>
    <row r="40" spans="1:27">
      <c r="A40" s="44"/>
      <c r="B40" s="44"/>
      <c r="C40" s="44" t="s">
        <v>48</v>
      </c>
      <c r="D40" s="44"/>
      <c r="E40" s="44" t="s">
        <v>24</v>
      </c>
      <c r="F40" s="44"/>
      <c r="G40" s="44"/>
      <c r="H40" s="44"/>
      <c r="I40" s="44" t="s">
        <v>103</v>
      </c>
      <c r="J40" s="44"/>
      <c r="K40" s="44" t="s">
        <v>62</v>
      </c>
      <c r="L40" s="44"/>
      <c r="M40" s="44" t="s">
        <v>31</v>
      </c>
      <c r="N40" s="44"/>
      <c r="O40" s="224" t="s">
        <v>57</v>
      </c>
      <c r="P40" s="44"/>
      <c r="Q40" s="230" t="s">
        <v>326</v>
      </c>
      <c r="R40" s="20"/>
      <c r="S40" s="20" t="s">
        <v>225</v>
      </c>
      <c r="T40" s="20"/>
      <c r="U40" s="20" t="s">
        <v>231</v>
      </c>
      <c r="V40" s="20"/>
      <c r="W40" s="44" t="s">
        <v>87</v>
      </c>
      <c r="X40" s="44"/>
      <c r="Y40" s="43" t="s">
        <v>172</v>
      </c>
      <c r="Z40" s="44"/>
      <c r="AA40" s="44" t="s">
        <v>54</v>
      </c>
    </row>
    <row r="41" spans="1:27">
      <c r="A41" s="225"/>
      <c r="B41" s="226" t="s">
        <v>1</v>
      </c>
      <c r="C41" s="47" t="s">
        <v>89</v>
      </c>
      <c r="D41" s="225"/>
      <c r="E41" s="47" t="s">
        <v>94</v>
      </c>
      <c r="F41" s="44"/>
      <c r="G41" s="47" t="s">
        <v>101</v>
      </c>
      <c r="H41" s="44"/>
      <c r="I41" s="47" t="s">
        <v>104</v>
      </c>
      <c r="J41" s="225"/>
      <c r="K41" s="47" t="s">
        <v>55</v>
      </c>
      <c r="L41" s="225"/>
      <c r="M41" s="47" t="s">
        <v>46</v>
      </c>
      <c r="N41" s="44"/>
      <c r="O41" s="47" t="s">
        <v>90</v>
      </c>
      <c r="P41" s="225"/>
      <c r="Q41" s="227" t="s">
        <v>222</v>
      </c>
      <c r="R41" s="19"/>
      <c r="S41" s="228" t="s">
        <v>226</v>
      </c>
      <c r="T41" s="20"/>
      <c r="U41" s="228" t="s">
        <v>232</v>
      </c>
      <c r="V41" s="20"/>
      <c r="W41" s="47" t="s">
        <v>16</v>
      </c>
      <c r="X41" s="225"/>
      <c r="Y41" s="47" t="s">
        <v>173</v>
      </c>
      <c r="Z41" s="225"/>
      <c r="AA41" s="47" t="s">
        <v>25</v>
      </c>
    </row>
    <row r="42" spans="1:27" ht="22">
      <c r="A42" s="74" t="s">
        <v>274</v>
      </c>
      <c r="B42" s="225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</row>
    <row r="43" spans="1:27" ht="22">
      <c r="A43" s="27" t="s">
        <v>275</v>
      </c>
      <c r="B43" s="27"/>
      <c r="C43" s="15">
        <v>8611242</v>
      </c>
      <c r="D43" s="3"/>
      <c r="E43" s="15">
        <v>56408882</v>
      </c>
      <c r="F43" s="3"/>
      <c r="G43" s="15">
        <v>3470021</v>
      </c>
      <c r="H43" s="3"/>
      <c r="I43" s="15">
        <v>490423</v>
      </c>
      <c r="J43" s="3"/>
      <c r="K43" s="15">
        <v>929166</v>
      </c>
      <c r="L43" s="3"/>
      <c r="M43" s="15">
        <v>54224986</v>
      </c>
      <c r="N43" s="15"/>
      <c r="O43" s="117">
        <v>-6088210</v>
      </c>
      <c r="P43" s="3"/>
      <c r="Q43" s="15">
        <v>5091507</v>
      </c>
      <c r="R43" s="15"/>
      <c r="S43" s="117">
        <v>-91992</v>
      </c>
      <c r="T43" s="8"/>
      <c r="U43" s="117">
        <v>410167</v>
      </c>
      <c r="V43" s="8"/>
      <c r="W43" s="15">
        <v>5409682</v>
      </c>
      <c r="X43" s="8"/>
      <c r="Y43" s="108">
        <v>15000000</v>
      </c>
      <c r="Z43" s="8"/>
      <c r="AA43" s="15">
        <v>138456192</v>
      </c>
    </row>
    <row r="44" spans="1:27" ht="22">
      <c r="A44" s="27" t="s">
        <v>198</v>
      </c>
      <c r="B44" s="2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54"/>
      <c r="X44" s="21"/>
      <c r="Y44" s="21"/>
      <c r="Z44" s="21"/>
      <c r="AA44" s="21"/>
    </row>
    <row r="45" spans="1:27" ht="22">
      <c r="A45" s="50" t="s">
        <v>202</v>
      </c>
      <c r="B45" s="27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54"/>
      <c r="X45" s="21"/>
      <c r="Y45" s="21"/>
      <c r="Z45" s="21"/>
      <c r="AA45" s="21"/>
    </row>
    <row r="46" spans="1:27" ht="22">
      <c r="A46" s="28" t="s">
        <v>143</v>
      </c>
      <c r="B46" s="56">
        <v>29</v>
      </c>
      <c r="C46" s="81">
        <v>0</v>
      </c>
      <c r="D46" s="59"/>
      <c r="E46" s="81">
        <v>0</v>
      </c>
      <c r="F46" s="33"/>
      <c r="G46" s="81">
        <v>0</v>
      </c>
      <c r="H46" s="33"/>
      <c r="I46" s="81">
        <v>0</v>
      </c>
      <c r="J46" s="59"/>
      <c r="K46" s="81">
        <v>0</v>
      </c>
      <c r="L46" s="59"/>
      <c r="M46" s="81">
        <v>-8413569</v>
      </c>
      <c r="N46" s="81"/>
      <c r="O46" s="81">
        <v>0</v>
      </c>
      <c r="P46" s="59"/>
      <c r="Q46" s="81">
        <v>0</v>
      </c>
      <c r="R46" s="81"/>
      <c r="S46" s="81">
        <v>0</v>
      </c>
      <c r="T46" s="59"/>
      <c r="U46" s="81">
        <v>0</v>
      </c>
      <c r="V46" s="59"/>
      <c r="W46" s="81">
        <f>S46+U46+Q46</f>
        <v>0</v>
      </c>
      <c r="X46" s="21"/>
      <c r="Y46" s="81">
        <v>0</v>
      </c>
      <c r="Z46" s="21"/>
      <c r="AA46" s="81">
        <f>SUM(C46:O46)+W46+Y46</f>
        <v>-8413569</v>
      </c>
    </row>
    <row r="47" spans="1:27" ht="22">
      <c r="A47" s="28" t="s">
        <v>257</v>
      </c>
      <c r="B47" s="56">
        <v>19</v>
      </c>
      <c r="C47" s="70">
        <v>0</v>
      </c>
      <c r="D47" s="59"/>
      <c r="E47" s="70">
        <v>0</v>
      </c>
      <c r="F47" s="33"/>
      <c r="G47" s="70">
        <v>0</v>
      </c>
      <c r="H47" s="33"/>
      <c r="I47" s="70">
        <v>0</v>
      </c>
      <c r="J47" s="59"/>
      <c r="K47" s="70">
        <v>0</v>
      </c>
      <c r="L47" s="59"/>
      <c r="M47" s="70">
        <v>0</v>
      </c>
      <c r="N47" s="81"/>
      <c r="O47" s="70">
        <v>-156497</v>
      </c>
      <c r="P47" s="59"/>
      <c r="Q47" s="70">
        <v>0</v>
      </c>
      <c r="R47" s="81"/>
      <c r="S47" s="70">
        <v>0</v>
      </c>
      <c r="T47" s="59"/>
      <c r="U47" s="70">
        <v>0</v>
      </c>
      <c r="V47" s="59"/>
      <c r="W47" s="70">
        <f>S47+U47+Q47</f>
        <v>0</v>
      </c>
      <c r="X47" s="21"/>
      <c r="Y47" s="70">
        <v>0</v>
      </c>
      <c r="Z47" s="21"/>
      <c r="AA47" s="70">
        <f>SUM(C47:O47)+W47+Y47</f>
        <v>-156497</v>
      </c>
    </row>
    <row r="48" spans="1:27" ht="22">
      <c r="A48" s="50" t="s">
        <v>203</v>
      </c>
      <c r="B48" s="56"/>
      <c r="C48" s="75">
        <f>SUM(C46:C47)</f>
        <v>0</v>
      </c>
      <c r="D48" s="21"/>
      <c r="E48" s="75">
        <f>SUM(E46:E47)</f>
        <v>0</v>
      </c>
      <c r="F48" s="34"/>
      <c r="G48" s="75">
        <f>SUM(G46:G47)</f>
        <v>0</v>
      </c>
      <c r="H48" s="34"/>
      <c r="I48" s="75">
        <f>SUM(I46:I47)</f>
        <v>0</v>
      </c>
      <c r="J48" s="21"/>
      <c r="K48" s="75">
        <f>SUM(K46:K47)</f>
        <v>0</v>
      </c>
      <c r="L48" s="21"/>
      <c r="M48" s="75">
        <f>SUM(M46:M47)</f>
        <v>-8413569</v>
      </c>
      <c r="N48" s="117"/>
      <c r="O48" s="75">
        <f>SUM(O46:O47)</f>
        <v>-156497</v>
      </c>
      <c r="P48" s="21"/>
      <c r="Q48" s="75">
        <f>SUM(Q46:Q47)</f>
        <v>0</v>
      </c>
      <c r="R48" s="117"/>
      <c r="S48" s="75">
        <f>SUM(S46:S47)</f>
        <v>0</v>
      </c>
      <c r="T48" s="21"/>
      <c r="U48" s="75">
        <f>SUM(U46:U47)</f>
        <v>0</v>
      </c>
      <c r="V48" s="21"/>
      <c r="W48" s="75">
        <f>SUM(W46:W47)</f>
        <v>0</v>
      </c>
      <c r="X48" s="21"/>
      <c r="Y48" s="75">
        <f>SUM(Y46:Y47)</f>
        <v>0</v>
      </c>
      <c r="Z48" s="21"/>
      <c r="AA48" s="75">
        <f>SUM(AA46:AA47)</f>
        <v>-8570066</v>
      </c>
    </row>
    <row r="49" spans="1:27" ht="22">
      <c r="A49" s="27" t="s">
        <v>209</v>
      </c>
      <c r="B49" s="56"/>
      <c r="C49" s="75">
        <f>C48</f>
        <v>0</v>
      </c>
      <c r="D49" s="21"/>
      <c r="E49" s="75">
        <f>E48</f>
        <v>0</v>
      </c>
      <c r="F49" s="34"/>
      <c r="G49" s="75">
        <f>G48</f>
        <v>0</v>
      </c>
      <c r="H49" s="34"/>
      <c r="I49" s="75">
        <f>I48</f>
        <v>0</v>
      </c>
      <c r="J49" s="21"/>
      <c r="K49" s="75">
        <f>K48</f>
        <v>0</v>
      </c>
      <c r="L49" s="21"/>
      <c r="M49" s="75">
        <f>M48</f>
        <v>-8413569</v>
      </c>
      <c r="N49" s="117"/>
      <c r="O49" s="75">
        <f>O48</f>
        <v>-156497</v>
      </c>
      <c r="P49" s="21"/>
      <c r="Q49" s="75">
        <f>Q48</f>
        <v>0</v>
      </c>
      <c r="R49" s="117"/>
      <c r="S49" s="75">
        <f>S48</f>
        <v>0</v>
      </c>
      <c r="T49" s="21"/>
      <c r="U49" s="75">
        <f>U48</f>
        <v>0</v>
      </c>
      <c r="V49" s="21"/>
      <c r="W49" s="75">
        <f>W48</f>
        <v>0</v>
      </c>
      <c r="X49" s="21"/>
      <c r="Y49" s="75">
        <f>Y48</f>
        <v>0</v>
      </c>
      <c r="Z49" s="21"/>
      <c r="AA49" s="75">
        <f>AA48</f>
        <v>-8570066</v>
      </c>
    </row>
    <row r="50" spans="1:27" ht="22">
      <c r="A50" s="27" t="s">
        <v>99</v>
      </c>
      <c r="B50" s="27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54"/>
      <c r="X50" s="21"/>
      <c r="Y50" s="21"/>
      <c r="Z50" s="21"/>
      <c r="AA50" s="21"/>
    </row>
    <row r="51" spans="1:27" ht="22">
      <c r="A51" s="28" t="s">
        <v>195</v>
      </c>
      <c r="B51" s="27"/>
      <c r="C51" s="125">
        <v>0</v>
      </c>
      <c r="D51" s="59"/>
      <c r="E51" s="125">
        <v>0</v>
      </c>
      <c r="F51" s="33"/>
      <c r="G51" s="125">
        <v>0</v>
      </c>
      <c r="H51" s="33"/>
      <c r="I51" s="125">
        <v>0</v>
      </c>
      <c r="J51" s="59"/>
      <c r="K51" s="125">
        <v>0</v>
      </c>
      <c r="L51" s="59"/>
      <c r="M51" s="125">
        <v>2065828</v>
      </c>
      <c r="N51" s="125"/>
      <c r="O51" s="125">
        <v>0</v>
      </c>
      <c r="P51" s="59"/>
      <c r="Q51" s="125">
        <v>0</v>
      </c>
      <c r="R51" s="125"/>
      <c r="S51" s="125">
        <v>0</v>
      </c>
      <c r="T51" s="59"/>
      <c r="U51" s="125">
        <v>0</v>
      </c>
      <c r="V51" s="59"/>
      <c r="W51" s="125">
        <f>S51+U51+Q51</f>
        <v>0</v>
      </c>
      <c r="X51" s="59"/>
      <c r="Y51" s="125">
        <v>0</v>
      </c>
      <c r="Z51" s="59"/>
      <c r="AA51" s="67">
        <f>SUM(C51:O51)+W51+Y51</f>
        <v>2065828</v>
      </c>
    </row>
    <row r="52" spans="1:27" ht="22">
      <c r="A52" s="28" t="s">
        <v>207</v>
      </c>
      <c r="B52" s="27"/>
      <c r="C52" s="125"/>
      <c r="D52" s="126"/>
      <c r="E52" s="125"/>
      <c r="F52" s="33"/>
      <c r="G52" s="125"/>
      <c r="H52" s="33"/>
      <c r="I52" s="125"/>
      <c r="J52" s="126"/>
      <c r="K52" s="125"/>
      <c r="L52" s="126"/>
      <c r="M52" s="125"/>
      <c r="N52" s="125"/>
      <c r="O52" s="125"/>
      <c r="P52" s="126"/>
      <c r="Q52" s="125"/>
      <c r="R52" s="125"/>
      <c r="S52" s="125"/>
      <c r="T52" s="126"/>
      <c r="U52" s="125"/>
      <c r="V52" s="126"/>
      <c r="W52" s="125"/>
      <c r="X52" s="126"/>
      <c r="Y52" s="125"/>
      <c r="Z52" s="126"/>
      <c r="AA52" s="81"/>
    </row>
    <row r="53" spans="1:27">
      <c r="A53" s="231" t="s">
        <v>341</v>
      </c>
      <c r="B53" s="56">
        <v>21</v>
      </c>
      <c r="C53" s="125">
        <v>0</v>
      </c>
      <c r="D53" s="126"/>
      <c r="E53" s="125">
        <v>0</v>
      </c>
      <c r="F53" s="33"/>
      <c r="G53" s="125">
        <v>0</v>
      </c>
      <c r="H53" s="33"/>
      <c r="I53" s="125">
        <v>0</v>
      </c>
      <c r="J53" s="126"/>
      <c r="K53" s="125">
        <v>0</v>
      </c>
      <c r="L53" s="126"/>
      <c r="M53" s="125">
        <v>306068</v>
      </c>
      <c r="N53" s="125"/>
      <c r="O53" s="125">
        <v>0</v>
      </c>
      <c r="P53" s="126"/>
      <c r="Q53" s="125">
        <v>0</v>
      </c>
      <c r="R53" s="125"/>
      <c r="S53" s="125">
        <v>0</v>
      </c>
      <c r="T53" s="126"/>
      <c r="U53" s="125">
        <v>0</v>
      </c>
      <c r="V53" s="126"/>
      <c r="W53" s="125">
        <f>S53+U53+Q53</f>
        <v>0</v>
      </c>
      <c r="X53" s="126"/>
      <c r="Y53" s="125">
        <v>0</v>
      </c>
      <c r="Z53" s="126"/>
      <c r="AA53" s="81">
        <f>SUM(C53:O53)+W53+Y53</f>
        <v>306068</v>
      </c>
    </row>
    <row r="54" spans="1:27" ht="22">
      <c r="A54" s="231" t="s">
        <v>233</v>
      </c>
      <c r="B54" s="27"/>
      <c r="C54" s="125">
        <v>0</v>
      </c>
      <c r="D54" s="126"/>
      <c r="E54" s="125">
        <v>0</v>
      </c>
      <c r="F54" s="33"/>
      <c r="G54" s="125">
        <v>0</v>
      </c>
      <c r="H54" s="33"/>
      <c r="I54" s="125">
        <v>0</v>
      </c>
      <c r="J54" s="126"/>
      <c r="K54" s="125">
        <v>0</v>
      </c>
      <c r="L54" s="126"/>
      <c r="M54" s="125">
        <v>0</v>
      </c>
      <c r="N54" s="125"/>
      <c r="O54" s="125">
        <v>0</v>
      </c>
      <c r="P54" s="126"/>
      <c r="Q54" s="125">
        <v>0</v>
      </c>
      <c r="R54" s="125"/>
      <c r="S54" s="125">
        <v>38220</v>
      </c>
      <c r="T54" s="126"/>
      <c r="U54" s="125">
        <v>78400</v>
      </c>
      <c r="V54" s="126"/>
      <c r="W54" s="125">
        <f>S54+U54+Q54</f>
        <v>116620</v>
      </c>
      <c r="X54" s="126"/>
      <c r="Y54" s="125">
        <v>0</v>
      </c>
      <c r="Z54" s="126"/>
      <c r="AA54" s="81">
        <f>SUM(C54:O54)+W54+Y54</f>
        <v>116620</v>
      </c>
    </row>
    <row r="55" spans="1:27" ht="22">
      <c r="A55" s="27" t="s">
        <v>100</v>
      </c>
      <c r="B55" s="27"/>
      <c r="C55" s="203">
        <f>SUM(C51:C54)</f>
        <v>0</v>
      </c>
      <c r="D55" s="21"/>
      <c r="E55" s="203">
        <f>SUM(E51:E54)</f>
        <v>0</v>
      </c>
      <c r="F55" s="34"/>
      <c r="G55" s="203">
        <f>SUM(G51:G54)</f>
        <v>0</v>
      </c>
      <c r="H55" s="34"/>
      <c r="I55" s="203">
        <f>SUM(I51:I54)</f>
        <v>0</v>
      </c>
      <c r="J55" s="21"/>
      <c r="K55" s="203">
        <f>SUM(K51:K54)</f>
        <v>0</v>
      </c>
      <c r="L55" s="21"/>
      <c r="M55" s="203">
        <f>SUM(M51:M54)</f>
        <v>2371896</v>
      </c>
      <c r="N55" s="117"/>
      <c r="O55" s="203">
        <f>SUM(O51:O54)</f>
        <v>0</v>
      </c>
      <c r="P55" s="21"/>
      <c r="Q55" s="203">
        <f>SUM(Q51:Q54)</f>
        <v>0</v>
      </c>
      <c r="R55" s="117"/>
      <c r="S55" s="203">
        <f>SUM(S51:S54)</f>
        <v>38220</v>
      </c>
      <c r="T55" s="21"/>
      <c r="U55" s="203">
        <f>SUM(U51:U54)</f>
        <v>78400</v>
      </c>
      <c r="V55" s="21"/>
      <c r="W55" s="203">
        <f>SUM(W51:W54)</f>
        <v>116620</v>
      </c>
      <c r="X55" s="21"/>
      <c r="Y55" s="203">
        <f>SUM(Y51:Y54)</f>
        <v>0</v>
      </c>
      <c r="Z55" s="21"/>
      <c r="AA55" s="203">
        <f>SUM(AA51:AA54)</f>
        <v>2488516</v>
      </c>
    </row>
    <row r="56" spans="1:27" s="41" customFormat="1" ht="22">
      <c r="A56" s="51" t="s">
        <v>358</v>
      </c>
      <c r="B56" s="128">
        <v>23</v>
      </c>
      <c r="C56" s="198">
        <v>0</v>
      </c>
      <c r="D56" s="23"/>
      <c r="E56" s="198">
        <v>0</v>
      </c>
      <c r="F56" s="33"/>
      <c r="G56" s="198">
        <v>0</v>
      </c>
      <c r="H56" s="33"/>
      <c r="I56" s="198">
        <v>0</v>
      </c>
      <c r="J56" s="23"/>
      <c r="K56" s="198">
        <v>0</v>
      </c>
      <c r="L56" s="23"/>
      <c r="M56" s="199">
        <v>-750839</v>
      </c>
      <c r="N56" s="161"/>
      <c r="O56" s="198">
        <v>0</v>
      </c>
      <c r="P56" s="23"/>
      <c r="Q56" s="198">
        <v>0</v>
      </c>
      <c r="R56" s="81"/>
      <c r="S56" s="198">
        <v>0</v>
      </c>
      <c r="T56" s="23"/>
      <c r="U56" s="198">
        <v>0</v>
      </c>
      <c r="V56" s="23"/>
      <c r="W56" s="198">
        <f>S56+U56+Q56</f>
        <v>0</v>
      </c>
      <c r="X56" s="23"/>
      <c r="Y56" s="198">
        <v>0</v>
      </c>
      <c r="Z56" s="23"/>
      <c r="AA56" s="198">
        <f>SUM(C56:O56)+W56+Y56</f>
        <v>-750839</v>
      </c>
    </row>
    <row r="57" spans="1:27" s="41" customFormat="1" ht="22">
      <c r="A57" s="51" t="s">
        <v>316</v>
      </c>
      <c r="B57" s="128"/>
      <c r="C57" s="70">
        <v>0</v>
      </c>
      <c r="D57" s="23"/>
      <c r="E57" s="70">
        <v>0</v>
      </c>
      <c r="F57" s="33"/>
      <c r="G57" s="70">
        <v>0</v>
      </c>
      <c r="H57" s="33"/>
      <c r="I57" s="70">
        <v>0</v>
      </c>
      <c r="J57" s="23"/>
      <c r="K57" s="70">
        <v>0</v>
      </c>
      <c r="L57" s="23"/>
      <c r="M57" s="197">
        <v>3591</v>
      </c>
      <c r="N57" s="161"/>
      <c r="O57" s="70">
        <v>0</v>
      </c>
      <c r="P57" s="23"/>
      <c r="Q57" s="70">
        <v>-3591</v>
      </c>
      <c r="R57" s="81"/>
      <c r="S57" s="70">
        <v>0</v>
      </c>
      <c r="T57" s="23"/>
      <c r="U57" s="70">
        <v>0</v>
      </c>
      <c r="V57" s="23"/>
      <c r="W57" s="70">
        <f>S57+U57+Q57</f>
        <v>-3591</v>
      </c>
      <c r="X57" s="23"/>
      <c r="Y57" s="70">
        <v>0</v>
      </c>
      <c r="Z57" s="23"/>
      <c r="AA57" s="70">
        <f>SUM(C57:O57)+W57+Y57</f>
        <v>0</v>
      </c>
    </row>
    <row r="58" spans="1:27" ht="22.5" thickBot="1">
      <c r="A58" s="27" t="s">
        <v>276</v>
      </c>
      <c r="B58" s="27"/>
      <c r="C58" s="58">
        <f>SUM(C43,C49,C55,C56:C57)</f>
        <v>8611242</v>
      </c>
      <c r="D58" s="21"/>
      <c r="E58" s="58">
        <f>SUM(E43,E49,E55,E56:E57)</f>
        <v>56408882</v>
      </c>
      <c r="F58" s="23"/>
      <c r="G58" s="58">
        <f>SUM(G43,G49,G55,G56:G57)</f>
        <v>3470021</v>
      </c>
      <c r="H58" s="23"/>
      <c r="I58" s="58">
        <f>SUM(I43,I49,I55,I56:I57)</f>
        <v>490423</v>
      </c>
      <c r="J58" s="21"/>
      <c r="K58" s="58">
        <f>SUM(K43,K49,K55,K56:K57)</f>
        <v>929166</v>
      </c>
      <c r="L58" s="21"/>
      <c r="M58" s="58">
        <f>SUM(M43,M49,M55,M56:M57)</f>
        <v>47436065</v>
      </c>
      <c r="N58" s="23"/>
      <c r="O58" s="58">
        <f>SUM(O43,O49,O55,O56:O57)</f>
        <v>-6244707</v>
      </c>
      <c r="P58" s="21"/>
      <c r="Q58" s="58">
        <f>SUM(Q43,Q49,Q55,Q56:Q57)</f>
        <v>5087916</v>
      </c>
      <c r="R58" s="23"/>
      <c r="S58" s="58">
        <f>SUM(S43,S49,S55,S56:S57)</f>
        <v>-53772</v>
      </c>
      <c r="T58" s="18"/>
      <c r="U58" s="58">
        <f>SUM(U43,U49,U55,U56:U57)</f>
        <v>488567</v>
      </c>
      <c r="V58" s="18"/>
      <c r="W58" s="58">
        <f>SUM(W43,W49,W55,W56:W57)</f>
        <v>5522711</v>
      </c>
      <c r="X58" s="23"/>
      <c r="Y58" s="58">
        <f>SUM(Y43,Y49,Y55,Y56:Y57)</f>
        <v>15000000</v>
      </c>
      <c r="Z58" s="23"/>
      <c r="AA58" s="58">
        <f>SUM(AA43,AA49,AA55,AA56:AA57)</f>
        <v>131623803</v>
      </c>
    </row>
    <row r="59" spans="1:27" ht="22" thickTop="1"/>
  </sheetData>
  <mergeCells count="4">
    <mergeCell ref="Q6:W6"/>
    <mergeCell ref="C5:AA5"/>
    <mergeCell ref="C34:AA34"/>
    <mergeCell ref="Q35:W35"/>
  </mergeCells>
  <pageMargins left="0.35" right="0.25" top="0.48" bottom="0.5" header="0.5" footer="0.5"/>
  <pageSetup paperSize="9" scale="57" firstPageNumber="18" orientation="landscape" useFirstPageNumber="1" r:id="rId1"/>
  <headerFooter>
    <oddFooter>&amp;Lหมายเหตุประกอบงบการเงินเป็นส่วนหนึ่งของงบการเงินนี้
&amp;C&amp;14&amp;P</oddFooter>
  </headerFooter>
  <rowBreaks count="1" manualBreakCount="1">
    <brk id="29" max="16383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52"/>
  <sheetViews>
    <sheetView view="pageBreakPreview" topLeftCell="A88" zoomScale="98" zoomScaleNormal="85" zoomScaleSheetLayoutView="98" workbookViewId="0">
      <selection activeCell="J91" sqref="J91"/>
    </sheetView>
  </sheetViews>
  <sheetFormatPr defaultColWidth="9.09765625" defaultRowHeight="23.25" customHeight="1"/>
  <cols>
    <col min="1" max="1" width="3.8984375" style="2" customWidth="1"/>
    <col min="2" max="2" width="47.3984375" style="2" customWidth="1"/>
    <col min="3" max="3" width="8.8984375" style="1" customWidth="1"/>
    <col min="4" max="4" width="13.3984375" style="30" customWidth="1"/>
    <col min="5" max="5" width="1" style="2" customWidth="1"/>
    <col min="6" max="6" width="13" style="2" bestFit="1" customWidth="1"/>
    <col min="7" max="7" width="1.19921875" style="2" customWidth="1"/>
    <col min="8" max="8" width="13" style="2" bestFit="1" customWidth="1"/>
    <col min="9" max="9" width="1.19921875" style="2" customWidth="1"/>
    <col min="10" max="10" width="16.19921875" style="2" customWidth="1"/>
    <col min="11" max="16384" width="9.09765625" style="2"/>
  </cols>
  <sheetData>
    <row r="1" spans="1:10" ht="22" customHeight="1">
      <c r="A1" s="5" t="s">
        <v>38</v>
      </c>
      <c r="B1" s="5"/>
      <c r="C1" s="110"/>
      <c r="H1" s="257"/>
      <c r="I1" s="257"/>
      <c r="J1" s="257"/>
    </row>
    <row r="2" spans="1:10" ht="22" customHeight="1">
      <c r="A2" s="5" t="s">
        <v>142</v>
      </c>
      <c r="B2" s="5"/>
      <c r="C2" s="110"/>
      <c r="H2" s="257"/>
      <c r="I2" s="257"/>
      <c r="J2" s="257"/>
    </row>
    <row r="3" spans="1:10" ht="18.75" customHeight="1">
      <c r="A3" s="111"/>
      <c r="B3" s="111"/>
      <c r="C3" s="3"/>
      <c r="J3" s="42" t="s">
        <v>76</v>
      </c>
    </row>
    <row r="4" spans="1:10" ht="22">
      <c r="A4" s="266"/>
      <c r="B4" s="266"/>
      <c r="C4" s="2"/>
      <c r="D4" s="254" t="s">
        <v>39</v>
      </c>
      <c r="E4" s="254"/>
      <c r="F4" s="254"/>
      <c r="G4" s="64"/>
      <c r="H4" s="254" t="s">
        <v>37</v>
      </c>
      <c r="I4" s="254"/>
      <c r="J4" s="254"/>
    </row>
    <row r="5" spans="1:10" ht="24.75" customHeight="1">
      <c r="A5" s="266"/>
      <c r="B5" s="266"/>
      <c r="C5" s="2"/>
      <c r="D5" s="259" t="s">
        <v>141</v>
      </c>
      <c r="E5" s="259"/>
      <c r="F5" s="259"/>
      <c r="G5" s="76"/>
      <c r="H5" s="259" t="s">
        <v>141</v>
      </c>
      <c r="I5" s="259"/>
      <c r="J5" s="259"/>
    </row>
    <row r="6" spans="1:10" ht="18.75" customHeight="1">
      <c r="A6" s="214"/>
      <c r="B6" s="214"/>
      <c r="D6" s="267" t="s">
        <v>112</v>
      </c>
      <c r="E6" s="261"/>
      <c r="F6" s="261"/>
      <c r="G6" s="213"/>
      <c r="H6" s="260" t="s">
        <v>112</v>
      </c>
      <c r="I6" s="261"/>
      <c r="J6" s="261"/>
    </row>
    <row r="7" spans="1:10" ht="18.75" customHeight="1">
      <c r="A7" s="214"/>
      <c r="B7" s="214"/>
      <c r="C7" s="1" t="s">
        <v>1</v>
      </c>
      <c r="D7" s="234">
        <v>2564</v>
      </c>
      <c r="E7" s="65"/>
      <c r="F7" s="48">
        <v>2563</v>
      </c>
      <c r="G7" s="43"/>
      <c r="H7" s="48">
        <v>2564</v>
      </c>
      <c r="I7" s="65"/>
      <c r="J7" s="48">
        <v>2563</v>
      </c>
    </row>
    <row r="8" spans="1:10" ht="21" customHeight="1">
      <c r="A8" s="6" t="s">
        <v>26</v>
      </c>
      <c r="B8" s="6"/>
      <c r="C8" s="11"/>
      <c r="D8" s="93"/>
      <c r="E8" s="36"/>
      <c r="F8" s="36"/>
      <c r="G8" s="36"/>
      <c r="H8" s="36"/>
      <c r="I8" s="36"/>
      <c r="J8" s="36"/>
    </row>
    <row r="9" spans="1:10" ht="21" customHeight="1">
      <c r="A9" s="53" t="s">
        <v>56</v>
      </c>
      <c r="B9" s="53"/>
      <c r="D9" s="93">
        <v>14078758</v>
      </c>
      <c r="E9" s="12"/>
      <c r="F9" s="12">
        <v>44091984</v>
      </c>
      <c r="G9" s="12"/>
      <c r="H9" s="12">
        <v>2065828</v>
      </c>
      <c r="I9" s="12"/>
      <c r="J9" s="12">
        <v>8723812</v>
      </c>
    </row>
    <row r="10" spans="1:10" ht="21" customHeight="1">
      <c r="A10" s="4" t="s">
        <v>174</v>
      </c>
      <c r="B10" s="4"/>
      <c r="D10" s="93"/>
      <c r="E10" s="12"/>
      <c r="F10" s="12"/>
      <c r="G10" s="12"/>
      <c r="H10" s="12"/>
      <c r="I10" s="12"/>
      <c r="J10" s="12"/>
    </row>
    <row r="11" spans="1:10" ht="21" customHeight="1">
      <c r="A11" s="30" t="s">
        <v>144</v>
      </c>
      <c r="B11" s="53"/>
      <c r="D11" s="93">
        <v>21243839</v>
      </c>
      <c r="E11" s="12"/>
      <c r="F11" s="12">
        <v>20892999</v>
      </c>
      <c r="G11" s="12"/>
      <c r="H11" s="12">
        <v>1566329</v>
      </c>
      <c r="I11" s="12"/>
      <c r="J11" s="12">
        <v>1632114</v>
      </c>
    </row>
    <row r="12" spans="1:10" ht="21" customHeight="1">
      <c r="A12" s="53" t="s">
        <v>71</v>
      </c>
      <c r="B12" s="53"/>
      <c r="D12" s="93">
        <v>1194749</v>
      </c>
      <c r="E12" s="12"/>
      <c r="F12" s="12">
        <v>1419427</v>
      </c>
      <c r="G12" s="12"/>
      <c r="H12" s="12">
        <v>6074</v>
      </c>
      <c r="I12" s="12"/>
      <c r="J12" s="12">
        <v>6633</v>
      </c>
    </row>
    <row r="13" spans="1:10" ht="21" customHeight="1">
      <c r="A13" s="53" t="s">
        <v>152</v>
      </c>
      <c r="B13" s="53"/>
      <c r="C13" s="1">
        <v>9</v>
      </c>
      <c r="D13" s="93">
        <v>6492298</v>
      </c>
      <c r="E13" s="12"/>
      <c r="F13" s="12">
        <v>6015966</v>
      </c>
      <c r="G13" s="12"/>
      <c r="H13" s="12">
        <v>105962</v>
      </c>
      <c r="I13" s="12"/>
      <c r="J13" s="12">
        <v>133415</v>
      </c>
    </row>
    <row r="14" spans="1:10" ht="21.5">
      <c r="A14" s="30" t="s">
        <v>298</v>
      </c>
      <c r="B14" s="53"/>
    </row>
    <row r="15" spans="1:10" ht="21" customHeight="1">
      <c r="A15" s="30" t="s">
        <v>352</v>
      </c>
      <c r="B15" s="53"/>
      <c r="D15" s="93">
        <v>116683</v>
      </c>
      <c r="E15" s="12"/>
      <c r="F15" s="12">
        <v>364728</v>
      </c>
      <c r="H15" s="12">
        <v>-19277</v>
      </c>
      <c r="J15" s="12">
        <v>30606</v>
      </c>
    </row>
    <row r="16" spans="1:10" ht="21" customHeight="1">
      <c r="A16" s="30" t="s">
        <v>297</v>
      </c>
      <c r="B16" s="53"/>
      <c r="C16" s="1">
        <v>8</v>
      </c>
      <c r="D16" s="93">
        <v>382029</v>
      </c>
      <c r="E16" s="12"/>
      <c r="F16" s="12">
        <v>180460</v>
      </c>
      <c r="G16" s="12"/>
      <c r="H16" s="12">
        <v>-27544</v>
      </c>
      <c r="I16" s="12"/>
      <c r="J16" s="12">
        <v>-61310</v>
      </c>
    </row>
    <row r="17" spans="1:10" ht="21" customHeight="1">
      <c r="A17" s="53" t="s">
        <v>238</v>
      </c>
      <c r="B17" s="53"/>
      <c r="D17" s="93">
        <v>-743036</v>
      </c>
      <c r="E17" s="12"/>
      <c r="F17" s="12">
        <v>-770486</v>
      </c>
      <c r="G17" s="12"/>
      <c r="H17" s="12">
        <v>-875103</v>
      </c>
      <c r="I17" s="12"/>
      <c r="J17" s="12">
        <v>-1633701</v>
      </c>
    </row>
    <row r="18" spans="1:10" ht="21" customHeight="1">
      <c r="A18" s="30" t="s">
        <v>47</v>
      </c>
      <c r="B18" s="53"/>
      <c r="D18" s="93">
        <v>-64008</v>
      </c>
      <c r="E18" s="12"/>
      <c r="F18" s="12">
        <v>-118005</v>
      </c>
      <c r="G18" s="12"/>
      <c r="H18" s="12">
        <v>-5673362</v>
      </c>
      <c r="I18" s="12"/>
      <c r="J18" s="12">
        <v>-11642699</v>
      </c>
    </row>
    <row r="19" spans="1:10" ht="21" customHeight="1">
      <c r="A19" s="53" t="s">
        <v>63</v>
      </c>
      <c r="B19" s="53"/>
      <c r="D19" s="93">
        <v>16596049</v>
      </c>
      <c r="E19" s="12"/>
      <c r="F19" s="12">
        <v>16817964</v>
      </c>
      <c r="G19" s="12"/>
      <c r="H19" s="12">
        <v>5120366</v>
      </c>
      <c r="I19" s="12"/>
      <c r="J19" s="12">
        <v>4869857</v>
      </c>
    </row>
    <row r="20" spans="1:10" ht="21" customHeight="1">
      <c r="A20" s="30" t="s">
        <v>75</v>
      </c>
      <c r="B20" s="53"/>
      <c r="C20" s="1" t="s">
        <v>320</v>
      </c>
      <c r="D20" s="93">
        <v>-2387910</v>
      </c>
      <c r="E20" s="12"/>
      <c r="F20" s="12">
        <v>-1575478</v>
      </c>
      <c r="G20" s="12"/>
      <c r="H20" s="81">
        <v>-431974</v>
      </c>
      <c r="I20" s="12"/>
      <c r="J20" s="81">
        <v>-882216</v>
      </c>
    </row>
    <row r="21" spans="1:10" ht="21" customHeight="1">
      <c r="A21" s="30" t="s">
        <v>211</v>
      </c>
      <c r="B21" s="53"/>
      <c r="D21" s="69">
        <v>0</v>
      </c>
      <c r="E21" s="12"/>
      <c r="F21" s="12">
        <v>313649</v>
      </c>
      <c r="G21" s="12"/>
      <c r="H21" s="81">
        <v>0</v>
      </c>
      <c r="I21" s="12"/>
      <c r="J21" s="81">
        <v>0</v>
      </c>
    </row>
    <row r="22" spans="1:10" ht="21" customHeight="1">
      <c r="A22" s="30" t="s">
        <v>189</v>
      </c>
      <c r="B22" s="53"/>
      <c r="C22" s="1">
        <v>21</v>
      </c>
      <c r="D22" s="93">
        <v>903298</v>
      </c>
      <c r="E22" s="7"/>
      <c r="F22" s="12">
        <v>860672</v>
      </c>
      <c r="G22" s="7"/>
      <c r="H22" s="81">
        <v>233399</v>
      </c>
      <c r="I22" s="7"/>
      <c r="J22" s="112">
        <v>226477</v>
      </c>
    </row>
    <row r="23" spans="1:10" ht="21" customHeight="1">
      <c r="A23" s="30" t="s">
        <v>201</v>
      </c>
      <c r="B23" s="53"/>
      <c r="D23" s="69"/>
      <c r="E23" s="12"/>
      <c r="F23" s="81"/>
    </row>
    <row r="24" spans="1:10" ht="21" customHeight="1">
      <c r="A24" s="30" t="s">
        <v>299</v>
      </c>
      <c r="B24" s="53"/>
      <c r="D24" s="69"/>
      <c r="E24" s="12"/>
      <c r="F24" s="81"/>
      <c r="H24" s="112"/>
      <c r="J24" s="112"/>
    </row>
    <row r="25" spans="1:10" ht="21" customHeight="1">
      <c r="A25" s="30" t="s">
        <v>300</v>
      </c>
      <c r="B25" s="53"/>
      <c r="D25" s="69">
        <v>392686</v>
      </c>
      <c r="E25" s="12"/>
      <c r="F25" s="81">
        <v>246874</v>
      </c>
      <c r="H25" s="112">
        <v>21587</v>
      </c>
      <c r="J25" s="112">
        <v>18098</v>
      </c>
    </row>
    <row r="26" spans="1:10" ht="21" customHeight="1">
      <c r="A26" s="30" t="s">
        <v>243</v>
      </c>
      <c r="B26" s="53"/>
      <c r="D26" s="69">
        <v>-278726</v>
      </c>
      <c r="E26" s="81"/>
      <c r="F26" s="81">
        <v>4356293</v>
      </c>
      <c r="G26" s="12"/>
      <c r="H26" s="81">
        <v>0</v>
      </c>
      <c r="I26" s="12"/>
      <c r="J26" s="81">
        <v>-1580</v>
      </c>
    </row>
    <row r="27" spans="1:10" ht="21" customHeight="1">
      <c r="A27" s="30" t="s">
        <v>199</v>
      </c>
      <c r="B27" s="53"/>
      <c r="D27" s="93">
        <v>-20881</v>
      </c>
      <c r="E27" s="12"/>
      <c r="F27" s="12">
        <v>28719</v>
      </c>
      <c r="G27" s="12"/>
      <c r="H27" s="81">
        <v>-17322</v>
      </c>
      <c r="I27" s="12"/>
      <c r="J27" s="81">
        <v>-33525</v>
      </c>
    </row>
    <row r="28" spans="1:10" ht="21" customHeight="1">
      <c r="A28" s="30" t="s">
        <v>266</v>
      </c>
      <c r="B28" s="53"/>
      <c r="D28" s="69">
        <v>0</v>
      </c>
      <c r="E28" s="12"/>
      <c r="F28" s="12">
        <v>-11198660</v>
      </c>
      <c r="G28" s="12"/>
      <c r="H28" s="81">
        <v>0</v>
      </c>
      <c r="I28" s="12"/>
      <c r="J28" s="81">
        <v>0</v>
      </c>
    </row>
    <row r="29" spans="1:10" ht="21" customHeight="1">
      <c r="A29" s="30" t="s">
        <v>240</v>
      </c>
      <c r="B29" s="53"/>
      <c r="D29" s="93"/>
      <c r="E29" s="12"/>
      <c r="F29" s="12"/>
      <c r="G29" s="12"/>
      <c r="H29" s="12"/>
      <c r="I29" s="12"/>
      <c r="J29" s="12"/>
    </row>
    <row r="30" spans="1:10" ht="21" customHeight="1">
      <c r="A30" s="30" t="s">
        <v>134</v>
      </c>
      <c r="B30" s="53"/>
      <c r="C30" s="1">
        <v>9</v>
      </c>
      <c r="D30" s="93">
        <v>2381443</v>
      </c>
      <c r="E30" s="12"/>
      <c r="F30" s="12">
        <v>269808</v>
      </c>
      <c r="G30" s="12"/>
      <c r="H30" s="81">
        <v>0</v>
      </c>
      <c r="I30" s="12"/>
      <c r="J30" s="81">
        <v>0</v>
      </c>
    </row>
    <row r="31" spans="1:10" ht="21" customHeight="1">
      <c r="A31" s="30" t="s">
        <v>272</v>
      </c>
      <c r="B31" s="53"/>
      <c r="D31" s="93"/>
      <c r="E31" s="12"/>
      <c r="F31" s="12"/>
      <c r="G31" s="12"/>
      <c r="H31" s="81"/>
      <c r="I31" s="12"/>
      <c r="J31" s="81"/>
    </row>
    <row r="32" spans="1:10" ht="21" customHeight="1">
      <c r="A32" s="30" t="s">
        <v>302</v>
      </c>
      <c r="B32" s="53"/>
      <c r="C32" s="1">
        <v>12</v>
      </c>
      <c r="D32" s="93">
        <v>-486831</v>
      </c>
      <c r="E32" s="12"/>
      <c r="F32" s="12">
        <v>53420</v>
      </c>
      <c r="G32" s="12"/>
      <c r="H32" s="81">
        <v>0</v>
      </c>
      <c r="I32" s="12"/>
      <c r="J32" s="81">
        <v>0</v>
      </c>
    </row>
    <row r="33" spans="1:10" ht="21" customHeight="1">
      <c r="A33" s="30" t="s">
        <v>348</v>
      </c>
      <c r="B33" s="53"/>
      <c r="C33" s="1">
        <v>12</v>
      </c>
      <c r="D33" s="93">
        <v>-7849399</v>
      </c>
      <c r="E33" s="12"/>
      <c r="F33" s="81">
        <v>0</v>
      </c>
      <c r="G33" s="12"/>
      <c r="H33" s="81">
        <v>0</v>
      </c>
      <c r="I33" s="12"/>
      <c r="J33" s="81">
        <v>0</v>
      </c>
    </row>
    <row r="34" spans="1:10" ht="21" customHeight="1">
      <c r="A34" s="30" t="s">
        <v>303</v>
      </c>
      <c r="D34" s="93"/>
      <c r="E34" s="12"/>
      <c r="F34" s="12"/>
      <c r="G34" s="12"/>
      <c r="H34" s="81"/>
      <c r="I34" s="12"/>
      <c r="J34" s="81"/>
    </row>
    <row r="35" spans="1:10" ht="21" customHeight="1">
      <c r="A35" s="30" t="s">
        <v>304</v>
      </c>
      <c r="D35" s="93">
        <v>30</v>
      </c>
      <c r="E35" s="12"/>
      <c r="F35" s="12">
        <v>1655</v>
      </c>
      <c r="G35" s="12"/>
      <c r="H35" s="81">
        <v>0</v>
      </c>
      <c r="I35" s="12"/>
      <c r="J35" s="81">
        <v>0</v>
      </c>
    </row>
    <row r="36" spans="1:10" ht="21" customHeight="1">
      <c r="A36" s="30" t="s">
        <v>149</v>
      </c>
      <c r="D36" s="93"/>
      <c r="E36" s="12"/>
      <c r="F36" s="12"/>
      <c r="G36" s="12"/>
      <c r="H36" s="81"/>
      <c r="I36" s="12"/>
      <c r="J36" s="81"/>
    </row>
    <row r="37" spans="1:10" ht="21" customHeight="1">
      <c r="A37" s="30" t="s">
        <v>305</v>
      </c>
      <c r="C37" s="1" t="s">
        <v>322</v>
      </c>
      <c r="D37" s="93">
        <v>-4166804</v>
      </c>
      <c r="E37" s="12"/>
      <c r="F37" s="12">
        <v>-9253600</v>
      </c>
      <c r="G37" s="12"/>
      <c r="H37" s="81">
        <v>0</v>
      </c>
      <c r="I37" s="12"/>
      <c r="J37" s="81">
        <v>0</v>
      </c>
    </row>
    <row r="38" spans="1:10" ht="21" customHeight="1">
      <c r="A38" s="30" t="s">
        <v>301</v>
      </c>
      <c r="B38" s="53"/>
      <c r="C38" s="1">
        <v>27</v>
      </c>
      <c r="D38" s="95">
        <v>2653632</v>
      </c>
      <c r="E38" s="12"/>
      <c r="F38" s="13">
        <v>11001203</v>
      </c>
      <c r="G38" s="12"/>
      <c r="H38" s="13">
        <v>-1485352</v>
      </c>
      <c r="I38" s="12"/>
      <c r="J38" s="13">
        <v>352923</v>
      </c>
    </row>
    <row r="39" spans="1:10" ht="21" customHeight="1">
      <c r="C39" s="2"/>
      <c r="D39" s="93">
        <f>SUM(D9:D38)</f>
        <v>50437899</v>
      </c>
      <c r="E39" s="12"/>
      <c r="F39" s="12">
        <f>SUM(F9:F38)</f>
        <v>83999592</v>
      </c>
      <c r="G39" s="12"/>
      <c r="H39" s="12">
        <f>SUM(H9:H38)</f>
        <v>589611</v>
      </c>
      <c r="I39" s="12"/>
      <c r="J39" s="12">
        <f>SUM(J9:J38)</f>
        <v>1738904</v>
      </c>
    </row>
    <row r="40" spans="1:10" ht="23.25" customHeight="1">
      <c r="A40" s="5" t="s">
        <v>38</v>
      </c>
      <c r="B40" s="5"/>
      <c r="C40" s="110"/>
      <c r="H40" s="257"/>
      <c r="I40" s="257"/>
      <c r="J40" s="257"/>
    </row>
    <row r="41" spans="1:10" ht="23.25" customHeight="1">
      <c r="A41" s="5" t="s">
        <v>30</v>
      </c>
      <c r="B41" s="5"/>
      <c r="C41" s="110"/>
      <c r="H41" s="257"/>
      <c r="I41" s="257"/>
      <c r="J41" s="257"/>
    </row>
    <row r="42" spans="1:10" ht="18" customHeight="1">
      <c r="A42" s="111"/>
      <c r="B42" s="111"/>
      <c r="C42" s="3"/>
      <c r="J42" s="42" t="s">
        <v>76</v>
      </c>
    </row>
    <row r="43" spans="1:10" ht="19.25" customHeight="1">
      <c r="A43" s="266"/>
      <c r="B43" s="266"/>
      <c r="C43" s="2"/>
      <c r="D43" s="254" t="s">
        <v>39</v>
      </c>
      <c r="E43" s="254"/>
      <c r="F43" s="254"/>
      <c r="G43" s="64"/>
      <c r="H43" s="254" t="s">
        <v>37</v>
      </c>
      <c r="I43" s="254"/>
      <c r="J43" s="254"/>
    </row>
    <row r="44" spans="1:10" ht="23.25" customHeight="1">
      <c r="A44" s="266"/>
      <c r="B44" s="266"/>
      <c r="C44" s="2"/>
      <c r="D44" s="259" t="s">
        <v>141</v>
      </c>
      <c r="E44" s="259"/>
      <c r="F44" s="259"/>
      <c r="G44" s="76"/>
      <c r="H44" s="259" t="s">
        <v>141</v>
      </c>
      <c r="I44" s="259"/>
      <c r="J44" s="259"/>
    </row>
    <row r="45" spans="1:10" ht="23.25" customHeight="1">
      <c r="A45" s="214"/>
      <c r="B45" s="214"/>
      <c r="D45" s="267" t="s">
        <v>112</v>
      </c>
      <c r="E45" s="261"/>
      <c r="F45" s="261"/>
      <c r="G45" s="213"/>
      <c r="H45" s="260" t="s">
        <v>112</v>
      </c>
      <c r="I45" s="261"/>
      <c r="J45" s="261"/>
    </row>
    <row r="46" spans="1:10" ht="23.25" customHeight="1">
      <c r="A46" s="214"/>
      <c r="B46" s="214"/>
      <c r="C46" s="1" t="s">
        <v>1</v>
      </c>
      <c r="D46" s="234">
        <v>2564</v>
      </c>
      <c r="E46" s="65"/>
      <c r="F46" s="48">
        <v>2563</v>
      </c>
      <c r="G46" s="43"/>
      <c r="H46" s="48">
        <v>2564</v>
      </c>
      <c r="I46" s="65"/>
      <c r="J46" s="48">
        <v>2563</v>
      </c>
    </row>
    <row r="47" spans="1:10" ht="22">
      <c r="A47" s="6" t="s">
        <v>77</v>
      </c>
      <c r="B47" s="214"/>
      <c r="D47" s="215"/>
      <c r="E47" s="65"/>
      <c r="F47" s="79"/>
      <c r="G47" s="43"/>
      <c r="H47" s="79"/>
      <c r="I47" s="65"/>
      <c r="J47" s="79"/>
    </row>
    <row r="48" spans="1:10" ht="21.5">
      <c r="A48" s="4" t="s">
        <v>27</v>
      </c>
      <c r="B48" s="4"/>
      <c r="D48" s="93"/>
      <c r="E48" s="36"/>
      <c r="F48" s="36"/>
      <c r="G48" s="36"/>
      <c r="H48" s="36"/>
      <c r="I48" s="36"/>
      <c r="J48" s="36"/>
    </row>
    <row r="49" spans="1:10" ht="21.5">
      <c r="A49" s="30" t="s">
        <v>120</v>
      </c>
      <c r="D49" s="93">
        <v>-7126170</v>
      </c>
      <c r="E49" s="12"/>
      <c r="F49" s="12">
        <v>-260762</v>
      </c>
      <c r="G49" s="12"/>
      <c r="H49" s="12">
        <v>-1259064</v>
      </c>
      <c r="I49" s="12"/>
      <c r="J49" s="12">
        <v>-142777</v>
      </c>
    </row>
    <row r="50" spans="1:10" ht="21.5">
      <c r="A50" s="2" t="s">
        <v>3</v>
      </c>
      <c r="D50" s="93">
        <v>-16296090</v>
      </c>
      <c r="E50" s="12"/>
      <c r="F50" s="12">
        <v>575381</v>
      </c>
      <c r="G50" s="12"/>
      <c r="H50" s="82">
        <v>19338</v>
      </c>
      <c r="I50" s="12"/>
      <c r="J50" s="36">
        <v>-47498</v>
      </c>
    </row>
    <row r="51" spans="1:10" ht="21.5">
      <c r="A51" s="30" t="s">
        <v>247</v>
      </c>
      <c r="D51" s="93">
        <v>-14147374</v>
      </c>
      <c r="E51" s="12"/>
      <c r="F51" s="12">
        <v>-8284979</v>
      </c>
      <c r="G51" s="12"/>
      <c r="H51" s="36">
        <v>89547</v>
      </c>
      <c r="I51" s="12"/>
      <c r="J51" s="36">
        <v>-58735</v>
      </c>
    </row>
    <row r="52" spans="1:10" ht="21.5">
      <c r="A52" s="2" t="s">
        <v>4</v>
      </c>
      <c r="D52" s="93">
        <v>-2445174</v>
      </c>
      <c r="E52" s="12"/>
      <c r="F52" s="67">
        <v>-1780850</v>
      </c>
      <c r="G52" s="12"/>
      <c r="H52" s="93">
        <v>-121571</v>
      </c>
      <c r="I52" s="12"/>
      <c r="J52" s="93">
        <v>-202528</v>
      </c>
    </row>
    <row r="53" spans="1:10" ht="21.5">
      <c r="A53" s="53" t="s">
        <v>328</v>
      </c>
      <c r="D53" s="93">
        <v>2972</v>
      </c>
      <c r="E53" s="36"/>
      <c r="F53" s="36">
        <v>-4486</v>
      </c>
      <c r="G53" s="81"/>
      <c r="H53" s="81">
        <v>0</v>
      </c>
      <c r="I53" s="81"/>
      <c r="J53" s="81">
        <v>0</v>
      </c>
    </row>
    <row r="54" spans="1:10" ht="21.5">
      <c r="A54" s="2" t="s">
        <v>7</v>
      </c>
      <c r="D54" s="93">
        <v>430941</v>
      </c>
      <c r="E54" s="12"/>
      <c r="F54" s="12">
        <v>-48681</v>
      </c>
      <c r="G54" s="12"/>
      <c r="H54" s="81">
        <v>27954</v>
      </c>
      <c r="I54" s="12"/>
      <c r="J54" s="12">
        <v>5975</v>
      </c>
    </row>
    <row r="55" spans="1:10" ht="21.5">
      <c r="A55" s="2" t="s">
        <v>138</v>
      </c>
      <c r="D55" s="93">
        <v>8119553</v>
      </c>
      <c r="E55" s="36"/>
      <c r="F55" s="36">
        <v>4423784</v>
      </c>
      <c r="G55" s="36"/>
      <c r="H55" s="36">
        <v>14548</v>
      </c>
      <c r="I55" s="36"/>
      <c r="J55" s="36">
        <v>-35878</v>
      </c>
    </row>
    <row r="56" spans="1:10" ht="21.5">
      <c r="A56" s="2" t="s">
        <v>12</v>
      </c>
      <c r="D56" s="93">
        <v>-3214851</v>
      </c>
      <c r="E56" s="36"/>
      <c r="F56" s="36">
        <v>1702045</v>
      </c>
      <c r="G56" s="36"/>
      <c r="H56" s="113">
        <v>-18913</v>
      </c>
      <c r="I56" s="36"/>
      <c r="J56" s="113">
        <v>33373</v>
      </c>
    </row>
    <row r="57" spans="1:10" ht="21.5">
      <c r="A57" s="53" t="s">
        <v>306</v>
      </c>
      <c r="D57" s="93">
        <v>-272941</v>
      </c>
      <c r="E57" s="36"/>
      <c r="F57" s="36">
        <v>382725</v>
      </c>
      <c r="G57" s="81"/>
      <c r="H57" s="81">
        <v>0</v>
      </c>
      <c r="I57" s="81"/>
      <c r="J57" s="81">
        <v>0</v>
      </c>
    </row>
    <row r="58" spans="1:10" ht="21.5">
      <c r="A58" s="30" t="s">
        <v>196</v>
      </c>
      <c r="C58" s="1">
        <v>21</v>
      </c>
      <c r="D58" s="93">
        <v>-786824</v>
      </c>
      <c r="E58" s="36"/>
      <c r="F58" s="36">
        <v>-628383</v>
      </c>
      <c r="G58" s="36"/>
      <c r="H58" s="81">
        <v>-124083</v>
      </c>
      <c r="I58" s="36"/>
      <c r="J58" s="81">
        <v>-171497</v>
      </c>
    </row>
    <row r="59" spans="1:10" ht="21.5">
      <c r="A59" s="2" t="s">
        <v>33</v>
      </c>
      <c r="D59" s="95">
        <v>-8281721</v>
      </c>
      <c r="E59" s="12"/>
      <c r="F59" s="13">
        <v>-9037673</v>
      </c>
      <c r="G59" s="12"/>
      <c r="H59" s="114">
        <v>-11443</v>
      </c>
      <c r="I59" s="115"/>
      <c r="J59" s="114">
        <v>-108904</v>
      </c>
    </row>
    <row r="60" spans="1:10" ht="22">
      <c r="A60" s="3" t="s">
        <v>329</v>
      </c>
      <c r="B60" s="3"/>
      <c r="C60" s="11"/>
      <c r="D60" s="68">
        <f>SUM(D39,D49:D59)</f>
        <v>6420220</v>
      </c>
      <c r="E60" s="15"/>
      <c r="F60" s="68">
        <f>SUM(F39,F49:F59)</f>
        <v>71037713</v>
      </c>
      <c r="G60" s="12"/>
      <c r="H60" s="68">
        <f>SUM(H39,H49:H59)</f>
        <v>-794076</v>
      </c>
      <c r="I60" s="15"/>
      <c r="J60" s="68">
        <f>SUM(J39,J49:J59)</f>
        <v>1010435</v>
      </c>
    </row>
    <row r="61" spans="1:10" ht="22">
      <c r="A61" s="3"/>
      <c r="B61" s="3"/>
      <c r="C61" s="11"/>
      <c r="D61" s="15"/>
      <c r="E61" s="15"/>
      <c r="F61" s="52"/>
      <c r="G61" s="12"/>
      <c r="H61" s="52"/>
      <c r="I61" s="15"/>
      <c r="J61" s="52"/>
    </row>
    <row r="62" spans="1:10" ht="22">
      <c r="A62" s="6" t="s">
        <v>28</v>
      </c>
      <c r="B62" s="6"/>
      <c r="C62" s="11"/>
      <c r="D62" s="93"/>
      <c r="E62" s="12"/>
      <c r="F62" s="12"/>
      <c r="G62" s="12"/>
      <c r="H62" s="12"/>
      <c r="I62" s="12"/>
      <c r="J62" s="12"/>
    </row>
    <row r="63" spans="1:10" ht="21.5">
      <c r="A63" s="53" t="s">
        <v>20</v>
      </c>
      <c r="D63" s="93">
        <v>706219</v>
      </c>
      <c r="E63" s="36"/>
      <c r="F63" s="36">
        <v>738708</v>
      </c>
      <c r="G63" s="36"/>
      <c r="H63" s="36">
        <v>881635</v>
      </c>
      <c r="I63" s="36"/>
      <c r="J63" s="36">
        <v>1627336</v>
      </c>
    </row>
    <row r="64" spans="1:10" ht="21.5">
      <c r="A64" s="53" t="s">
        <v>47</v>
      </c>
      <c r="D64" s="38">
        <v>11567888</v>
      </c>
      <c r="E64" s="12"/>
      <c r="F64" s="38">
        <v>6359392</v>
      </c>
      <c r="G64" s="36"/>
      <c r="H64" s="36">
        <v>5750512</v>
      </c>
      <c r="I64" s="36"/>
      <c r="J64" s="36">
        <v>14565200</v>
      </c>
    </row>
    <row r="65" spans="1:10" ht="21.5">
      <c r="A65" s="30" t="s">
        <v>342</v>
      </c>
      <c r="C65" s="1">
        <v>6</v>
      </c>
      <c r="D65" s="69">
        <v>0</v>
      </c>
      <c r="E65" s="12"/>
      <c r="F65" s="81">
        <v>0</v>
      </c>
      <c r="G65" s="36"/>
      <c r="H65" s="112">
        <v>13147747</v>
      </c>
      <c r="I65" s="36"/>
      <c r="J65" s="112">
        <v>19950000</v>
      </c>
    </row>
    <row r="66" spans="1:10" ht="21.5">
      <c r="A66" s="30" t="s">
        <v>334</v>
      </c>
      <c r="D66" s="69">
        <v>-1922422</v>
      </c>
      <c r="F66" s="81">
        <v>552281</v>
      </c>
      <c r="H66" s="81">
        <v>0</v>
      </c>
      <c r="J66" s="81">
        <v>0</v>
      </c>
    </row>
    <row r="67" spans="1:10" ht="21.5">
      <c r="A67" s="2" t="s">
        <v>175</v>
      </c>
      <c r="D67" s="93">
        <v>-7742266</v>
      </c>
      <c r="E67" s="36"/>
      <c r="F67" s="36">
        <v>-46922922</v>
      </c>
      <c r="G67" s="36"/>
      <c r="H67" s="115">
        <v>-1470973</v>
      </c>
      <c r="I67" s="36"/>
      <c r="J67" s="115">
        <v>-40146339</v>
      </c>
    </row>
    <row r="68" spans="1:10" ht="23.25" customHeight="1">
      <c r="A68" s="53" t="s">
        <v>176</v>
      </c>
      <c r="D68" s="93">
        <v>8692786</v>
      </c>
      <c r="E68" s="36"/>
      <c r="F68" s="36">
        <v>3150461</v>
      </c>
      <c r="G68" s="36"/>
      <c r="H68" s="81">
        <v>4178980</v>
      </c>
      <c r="I68" s="36"/>
      <c r="J68" s="81">
        <v>4145405</v>
      </c>
    </row>
    <row r="69" spans="1:10" ht="23.25" customHeight="1">
      <c r="A69" s="30" t="s">
        <v>113</v>
      </c>
      <c r="C69" s="1">
        <v>5</v>
      </c>
      <c r="D69" s="69">
        <v>-10703892</v>
      </c>
      <c r="E69" s="36"/>
      <c r="F69" s="81">
        <v>-1018349</v>
      </c>
      <c r="G69" s="36"/>
      <c r="H69" s="81">
        <v>0</v>
      </c>
      <c r="J69" s="81">
        <v>0</v>
      </c>
    </row>
    <row r="70" spans="1:10" ht="23.25" customHeight="1">
      <c r="A70" s="30" t="s">
        <v>361</v>
      </c>
      <c r="D70" s="69">
        <v>0</v>
      </c>
      <c r="E70" s="36"/>
      <c r="F70" s="81">
        <v>0</v>
      </c>
      <c r="G70" s="36"/>
      <c r="H70" s="12">
        <v>-122688</v>
      </c>
      <c r="J70" s="81">
        <v>0</v>
      </c>
    </row>
    <row r="71" spans="1:10" ht="23.25" customHeight="1">
      <c r="A71" s="30" t="s">
        <v>273</v>
      </c>
      <c r="D71" s="69"/>
      <c r="E71" s="36"/>
      <c r="F71" s="81"/>
      <c r="G71" s="36"/>
      <c r="H71" s="81"/>
      <c r="J71" s="81"/>
    </row>
    <row r="72" spans="1:10" ht="23.25" customHeight="1">
      <c r="A72" s="30" t="s">
        <v>270</v>
      </c>
      <c r="D72" s="69">
        <v>0</v>
      </c>
      <c r="E72" s="36"/>
      <c r="F72" s="81">
        <v>-12925859</v>
      </c>
      <c r="G72" s="36"/>
      <c r="H72" s="81">
        <v>0</v>
      </c>
      <c r="J72" s="81">
        <v>0</v>
      </c>
    </row>
    <row r="73" spans="1:10" ht="23.25" customHeight="1">
      <c r="A73" s="30" t="s">
        <v>330</v>
      </c>
      <c r="D73" s="69"/>
      <c r="E73" s="36"/>
      <c r="F73" s="81"/>
      <c r="G73" s="36"/>
      <c r="H73" s="81"/>
      <c r="J73" s="81"/>
    </row>
    <row r="74" spans="1:10" ht="23.25" customHeight="1">
      <c r="A74" s="30" t="s">
        <v>307</v>
      </c>
      <c r="C74" s="1">
        <v>6</v>
      </c>
      <c r="D74" s="69">
        <v>0</v>
      </c>
      <c r="E74" s="12"/>
      <c r="F74" s="81">
        <v>-20400</v>
      </c>
      <c r="G74" s="12"/>
      <c r="H74" s="69">
        <v>0</v>
      </c>
      <c r="I74" s="12"/>
      <c r="J74" s="115">
        <v>30000</v>
      </c>
    </row>
    <row r="75" spans="1:10" ht="23.25" customHeight="1">
      <c r="A75" s="30" t="s">
        <v>244</v>
      </c>
      <c r="D75" s="69"/>
      <c r="E75" s="65"/>
      <c r="F75" s="81"/>
      <c r="G75" s="43"/>
      <c r="H75" s="81"/>
      <c r="I75" s="65"/>
      <c r="J75" s="81"/>
    </row>
    <row r="76" spans="1:10" ht="23.25" customHeight="1">
      <c r="A76" s="30" t="s">
        <v>245</v>
      </c>
      <c r="D76" s="69">
        <v>-24162938</v>
      </c>
      <c r="E76" s="65"/>
      <c r="F76" s="81">
        <v>-26522878</v>
      </c>
      <c r="H76" s="115">
        <v>-415977</v>
      </c>
      <c r="J76" s="115">
        <v>-331855</v>
      </c>
    </row>
    <row r="77" spans="1:10" ht="23.25" customHeight="1">
      <c r="A77" s="30" t="s">
        <v>177</v>
      </c>
      <c r="D77" s="93"/>
      <c r="E77" s="12"/>
      <c r="F77" s="12"/>
      <c r="G77" s="7"/>
      <c r="H77" s="7"/>
      <c r="I77" s="7"/>
      <c r="J77" s="7"/>
    </row>
    <row r="78" spans="1:10" ht="23.25" customHeight="1">
      <c r="A78" s="30" t="s">
        <v>245</v>
      </c>
      <c r="D78" s="69">
        <v>1115628</v>
      </c>
      <c r="E78" s="65"/>
      <c r="F78" s="81">
        <v>1321877</v>
      </c>
      <c r="G78" s="43"/>
      <c r="H78" s="127">
        <v>23604</v>
      </c>
      <c r="I78" s="65"/>
      <c r="J78" s="127">
        <v>7527</v>
      </c>
    </row>
    <row r="79" spans="1:10" ht="23.25" customHeight="1">
      <c r="A79" s="30" t="s">
        <v>179</v>
      </c>
      <c r="D79" s="93">
        <v>-292254</v>
      </c>
      <c r="E79" s="12"/>
      <c r="F79" s="12">
        <v>-526849</v>
      </c>
      <c r="G79" s="7"/>
      <c r="H79" s="7">
        <v>-1152</v>
      </c>
      <c r="I79" s="7"/>
      <c r="J79" s="7">
        <v>-255</v>
      </c>
    </row>
    <row r="80" spans="1:10" ht="23.25" customHeight="1">
      <c r="A80" s="5" t="s">
        <v>38</v>
      </c>
      <c r="B80" s="5"/>
      <c r="C80" s="110"/>
      <c r="H80" s="257"/>
      <c r="I80" s="257"/>
      <c r="J80" s="257"/>
    </row>
    <row r="81" spans="1:10" ht="23.25" customHeight="1">
      <c r="A81" s="5" t="s">
        <v>30</v>
      </c>
      <c r="B81" s="111"/>
      <c r="C81" s="110"/>
      <c r="H81" s="257"/>
      <c r="I81" s="257"/>
      <c r="J81" s="257"/>
    </row>
    <row r="82" spans="1:10" ht="20.25" customHeight="1">
      <c r="A82" s="111"/>
      <c r="B82" s="214"/>
      <c r="C82" s="3"/>
      <c r="J82" s="42" t="s">
        <v>76</v>
      </c>
    </row>
    <row r="83" spans="1:10" ht="21.75" customHeight="1">
      <c r="A83" s="214"/>
      <c r="B83" s="214"/>
      <c r="C83" s="2"/>
      <c r="D83" s="254" t="s">
        <v>39</v>
      </c>
      <c r="E83" s="254"/>
      <c r="F83" s="254"/>
      <c r="G83" s="64"/>
      <c r="H83" s="254" t="s">
        <v>37</v>
      </c>
      <c r="I83" s="254"/>
      <c r="J83" s="254"/>
    </row>
    <row r="84" spans="1:10" ht="21.75" customHeight="1">
      <c r="A84" s="214"/>
      <c r="B84" s="214"/>
      <c r="C84" s="2"/>
      <c r="D84" s="259" t="s">
        <v>141</v>
      </c>
      <c r="E84" s="259"/>
      <c r="F84" s="259"/>
      <c r="G84" s="76"/>
      <c r="H84" s="259" t="s">
        <v>141</v>
      </c>
      <c r="I84" s="259"/>
      <c r="J84" s="259"/>
    </row>
    <row r="85" spans="1:10" ht="21.75" customHeight="1">
      <c r="A85" s="214"/>
      <c r="B85" s="214"/>
      <c r="D85" s="267" t="s">
        <v>112</v>
      </c>
      <c r="E85" s="261"/>
      <c r="F85" s="261"/>
      <c r="G85" s="213"/>
      <c r="H85" s="260" t="s">
        <v>112</v>
      </c>
      <c r="I85" s="261"/>
      <c r="J85" s="261"/>
    </row>
    <row r="86" spans="1:10" ht="21.75" customHeight="1">
      <c r="A86" s="214"/>
      <c r="B86" s="214"/>
      <c r="C86" s="1" t="s">
        <v>1</v>
      </c>
      <c r="D86" s="234">
        <v>2564</v>
      </c>
      <c r="E86" s="65"/>
      <c r="F86" s="48">
        <v>2563</v>
      </c>
      <c r="G86" s="43"/>
      <c r="H86" s="48">
        <v>2564</v>
      </c>
      <c r="I86" s="65"/>
      <c r="J86" s="48">
        <v>2563</v>
      </c>
    </row>
    <row r="87" spans="1:10" ht="21.75" customHeight="1">
      <c r="A87" s="6" t="s">
        <v>78</v>
      </c>
      <c r="D87" s="216"/>
      <c r="E87" s="65"/>
      <c r="F87" s="212"/>
      <c r="G87" s="43"/>
      <c r="H87" s="43"/>
      <c r="I87" s="65"/>
      <c r="J87" s="212"/>
    </row>
    <row r="88" spans="1:10" ht="23.25" customHeight="1">
      <c r="A88" s="30" t="s">
        <v>178</v>
      </c>
      <c r="D88" s="69">
        <v>36406</v>
      </c>
      <c r="E88" s="65"/>
      <c r="F88" s="81">
        <v>2922</v>
      </c>
      <c r="G88" s="43"/>
      <c r="H88" s="118">
        <v>12</v>
      </c>
      <c r="I88" s="65"/>
      <c r="J88" s="118">
        <v>63</v>
      </c>
    </row>
    <row r="89" spans="1:10" ht="21.75" customHeight="1">
      <c r="A89" s="30" t="s">
        <v>246</v>
      </c>
      <c r="D89" s="93">
        <v>-207</v>
      </c>
      <c r="E89" s="65"/>
      <c r="F89" s="36">
        <v>-106932</v>
      </c>
      <c r="G89" s="43"/>
      <c r="H89" s="81">
        <v>0</v>
      </c>
      <c r="I89" s="65"/>
      <c r="J89" s="81">
        <v>0</v>
      </c>
    </row>
    <row r="90" spans="1:10" ht="21.75" customHeight="1">
      <c r="A90" s="30" t="s">
        <v>318</v>
      </c>
      <c r="D90" s="93">
        <v>-192</v>
      </c>
      <c r="E90" s="65"/>
      <c r="F90" s="81">
        <v>0</v>
      </c>
      <c r="G90" s="43"/>
      <c r="H90" s="81">
        <v>0</v>
      </c>
      <c r="I90" s="65"/>
      <c r="J90" s="81">
        <v>0</v>
      </c>
    </row>
    <row r="91" spans="1:10" ht="21.75" customHeight="1">
      <c r="A91" s="3" t="s">
        <v>212</v>
      </c>
      <c r="B91" s="3"/>
      <c r="C91" s="11"/>
      <c r="D91" s="84">
        <f>SUM(D63:D79,D88:D90)</f>
        <v>-22705244</v>
      </c>
      <c r="E91" s="15"/>
      <c r="F91" s="84">
        <f>SUM(F63:F79,F88:F90)</f>
        <v>-75918548</v>
      </c>
      <c r="G91" s="15"/>
      <c r="H91" s="84">
        <f>SUM(H63:H79,H88:H90)</f>
        <v>21971700</v>
      </c>
      <c r="I91" s="15"/>
      <c r="J91" s="84">
        <f>SUM(J63:J79,J88:J90)</f>
        <v>-152918</v>
      </c>
    </row>
    <row r="92" spans="1:10" ht="11.25" customHeight="1">
      <c r="A92" s="3"/>
      <c r="B92" s="6"/>
      <c r="C92" s="11"/>
      <c r="D92" s="15"/>
      <c r="E92" s="15"/>
      <c r="F92" s="52"/>
      <c r="G92" s="15"/>
      <c r="H92" s="52"/>
      <c r="I92" s="15"/>
      <c r="J92" s="52"/>
    </row>
    <row r="93" spans="1:10" ht="21.75" customHeight="1">
      <c r="A93" s="6" t="s">
        <v>29</v>
      </c>
      <c r="C93" s="11"/>
      <c r="D93" s="93"/>
      <c r="E93" s="36"/>
      <c r="F93" s="36"/>
      <c r="G93" s="36"/>
      <c r="H93" s="36"/>
      <c r="I93" s="36"/>
      <c r="J93" s="36"/>
    </row>
    <row r="94" spans="1:10" ht="21.75" customHeight="1">
      <c r="A94" s="53" t="s">
        <v>308</v>
      </c>
      <c r="C94" s="11"/>
      <c r="D94" s="93"/>
      <c r="E94" s="36"/>
      <c r="F94" s="36"/>
      <c r="G94" s="36"/>
      <c r="H94" s="36"/>
      <c r="I94" s="36"/>
      <c r="J94" s="36"/>
    </row>
    <row r="95" spans="1:10" ht="21.75" customHeight="1">
      <c r="A95" s="30" t="s">
        <v>309</v>
      </c>
      <c r="D95" s="93">
        <v>5503192</v>
      </c>
      <c r="E95" s="12"/>
      <c r="F95" s="12">
        <v>417527</v>
      </c>
      <c r="G95" s="12"/>
      <c r="H95" s="81">
        <v>-5400000</v>
      </c>
      <c r="I95" s="12"/>
      <c r="J95" s="81">
        <v>2550000</v>
      </c>
    </row>
    <row r="96" spans="1:10" ht="21.75" customHeight="1">
      <c r="A96" s="30" t="s">
        <v>310</v>
      </c>
      <c r="D96" s="93">
        <v>-21066879</v>
      </c>
      <c r="E96" s="12"/>
      <c r="F96" s="12">
        <v>17069377</v>
      </c>
      <c r="G96" s="12"/>
      <c r="H96" s="81">
        <v>-9788114</v>
      </c>
      <c r="I96" s="12"/>
      <c r="J96" s="81">
        <v>2159156</v>
      </c>
    </row>
    <row r="97" spans="1:10" ht="21.75" customHeight="1">
      <c r="A97" s="30" t="s">
        <v>331</v>
      </c>
      <c r="D97" s="69"/>
      <c r="E97" s="12"/>
      <c r="F97" s="81"/>
      <c r="G97" s="12"/>
      <c r="H97" s="81"/>
      <c r="I97" s="12"/>
    </row>
    <row r="98" spans="1:10" ht="21.75" customHeight="1">
      <c r="A98" s="30" t="s">
        <v>311</v>
      </c>
      <c r="C98" s="1">
        <v>6</v>
      </c>
      <c r="D98" s="38">
        <v>909586</v>
      </c>
      <c r="F98" s="10">
        <v>415689</v>
      </c>
      <c r="H98" s="81">
        <v>-13250742</v>
      </c>
      <c r="J98" s="81">
        <v>6799470</v>
      </c>
    </row>
    <row r="99" spans="1:10" ht="21.75" customHeight="1">
      <c r="A99" s="53" t="s">
        <v>248</v>
      </c>
      <c r="D99" s="69">
        <v>-5045819</v>
      </c>
      <c r="E99" s="36"/>
      <c r="F99" s="81">
        <v>-4875257</v>
      </c>
      <c r="G99" s="36"/>
      <c r="H99" s="81">
        <v>-259542</v>
      </c>
      <c r="I99" s="36"/>
      <c r="J99" s="81">
        <v>-229655</v>
      </c>
    </row>
    <row r="100" spans="1:10" ht="21.75" customHeight="1">
      <c r="A100" s="53" t="s">
        <v>249</v>
      </c>
      <c r="C100" s="1">
        <v>19</v>
      </c>
      <c r="D100" s="93">
        <v>-1334897</v>
      </c>
      <c r="E100" s="36"/>
      <c r="F100" s="36">
        <v>-6088210</v>
      </c>
      <c r="G100" s="36"/>
      <c r="H100" s="81">
        <v>-156497</v>
      </c>
      <c r="I100" s="36"/>
      <c r="J100" s="81">
        <v>-6088210</v>
      </c>
    </row>
    <row r="101" spans="1:10" ht="21.75" customHeight="1">
      <c r="A101" s="2" t="s">
        <v>65</v>
      </c>
      <c r="D101" s="93">
        <v>43889396</v>
      </c>
      <c r="E101" s="12"/>
      <c r="F101" s="36">
        <v>53415180</v>
      </c>
      <c r="G101" s="36"/>
      <c r="H101" s="81">
        <v>0</v>
      </c>
      <c r="I101" s="36"/>
      <c r="J101" s="81">
        <v>0</v>
      </c>
    </row>
    <row r="102" spans="1:10" ht="21.75" customHeight="1">
      <c r="A102" s="2" t="s">
        <v>181</v>
      </c>
      <c r="D102" s="93">
        <v>-20137929</v>
      </c>
      <c r="E102" s="36"/>
      <c r="F102" s="36">
        <v>-35329731</v>
      </c>
      <c r="G102" s="36"/>
      <c r="H102" s="81">
        <v>0</v>
      </c>
      <c r="I102" s="36"/>
      <c r="J102" s="81">
        <v>-259926</v>
      </c>
    </row>
    <row r="103" spans="1:10" ht="21.75" customHeight="1">
      <c r="A103" s="30" t="s">
        <v>44</v>
      </c>
      <c r="C103" s="1">
        <v>18</v>
      </c>
      <c r="D103" s="69">
        <v>45000000</v>
      </c>
      <c r="E103" s="36"/>
      <c r="F103" s="81">
        <v>53641742</v>
      </c>
      <c r="G103" s="36"/>
      <c r="H103" s="81">
        <v>30000000</v>
      </c>
      <c r="I103" s="36"/>
      <c r="J103" s="81">
        <v>25000000</v>
      </c>
    </row>
    <row r="104" spans="1:10" ht="21.75" customHeight="1">
      <c r="A104" s="30" t="s">
        <v>182</v>
      </c>
      <c r="D104" s="69">
        <v>-23658550</v>
      </c>
      <c r="E104" s="36"/>
      <c r="F104" s="81">
        <v>-21633249</v>
      </c>
      <c r="G104" s="36"/>
      <c r="H104" s="31">
        <v>-8500000</v>
      </c>
      <c r="I104" s="36"/>
      <c r="J104" s="31">
        <v>-16260000</v>
      </c>
    </row>
    <row r="105" spans="1:10" ht="21.75" customHeight="1">
      <c r="A105" s="30" t="s">
        <v>183</v>
      </c>
      <c r="D105" s="93">
        <v>-46507</v>
      </c>
      <c r="E105" s="36"/>
      <c r="F105" s="36">
        <v>-607442</v>
      </c>
      <c r="G105" s="35"/>
      <c r="H105" s="31">
        <v>-18365</v>
      </c>
      <c r="I105" s="35"/>
      <c r="J105" s="31">
        <v>-23827</v>
      </c>
    </row>
    <row r="106" spans="1:10" ht="21.75" customHeight="1">
      <c r="A106" s="2" t="s">
        <v>180</v>
      </c>
      <c r="D106" s="93">
        <v>-15792104</v>
      </c>
      <c r="E106" s="36"/>
      <c r="F106" s="36">
        <v>-16399509</v>
      </c>
      <c r="G106" s="36"/>
      <c r="H106" s="36">
        <v>-5525256</v>
      </c>
      <c r="I106" s="36"/>
      <c r="J106" s="36">
        <v>-5911654</v>
      </c>
    </row>
    <row r="107" spans="1:10" ht="21.75" customHeight="1">
      <c r="A107" s="30" t="s">
        <v>184</v>
      </c>
      <c r="D107" s="38">
        <v>-6220404</v>
      </c>
      <c r="E107" s="36"/>
      <c r="F107" s="39">
        <v>-4978748</v>
      </c>
      <c r="G107" s="36"/>
      <c r="H107" s="81">
        <v>0</v>
      </c>
      <c r="I107" s="36"/>
      <c r="J107" s="81">
        <v>0</v>
      </c>
    </row>
    <row r="108" spans="1:10" ht="21.75" customHeight="1">
      <c r="A108" s="30" t="s">
        <v>312</v>
      </c>
      <c r="D108" s="93">
        <v>-7968640</v>
      </c>
      <c r="E108" s="36"/>
      <c r="F108" s="36">
        <v>-6502749</v>
      </c>
      <c r="G108" s="35"/>
      <c r="H108" s="81">
        <v>-8412824</v>
      </c>
      <c r="I108" s="35"/>
      <c r="J108" s="81">
        <v>-6843578</v>
      </c>
    </row>
    <row r="109" spans="1:10" ht="21.75" customHeight="1">
      <c r="A109" s="30" t="s">
        <v>139</v>
      </c>
      <c r="D109" s="69">
        <v>229776</v>
      </c>
      <c r="E109" s="36"/>
      <c r="F109" s="81">
        <v>251590</v>
      </c>
      <c r="H109" s="81">
        <v>0</v>
      </c>
      <c r="J109" s="81">
        <v>0</v>
      </c>
    </row>
    <row r="110" spans="1:10" ht="21.75" customHeight="1">
      <c r="A110" s="41" t="s">
        <v>256</v>
      </c>
      <c r="B110" s="45"/>
      <c r="C110" s="17"/>
      <c r="D110" s="131">
        <v>-3729</v>
      </c>
      <c r="E110" s="36"/>
      <c r="F110" s="129">
        <v>44887</v>
      </c>
      <c r="G110" s="36"/>
      <c r="H110" s="129">
        <v>0</v>
      </c>
      <c r="I110" s="36"/>
      <c r="J110" s="129">
        <v>0</v>
      </c>
    </row>
    <row r="111" spans="1:10" ht="21.75" customHeight="1">
      <c r="A111" s="41" t="s">
        <v>260</v>
      </c>
      <c r="B111" s="45"/>
      <c r="C111" s="17"/>
      <c r="D111" s="131"/>
      <c r="E111" s="36"/>
      <c r="F111" s="129"/>
      <c r="G111" s="36"/>
      <c r="H111" s="129"/>
      <c r="I111" s="36"/>
      <c r="J111" s="129"/>
    </row>
    <row r="112" spans="1:10" ht="21.75" customHeight="1">
      <c r="A112" s="41" t="s">
        <v>353</v>
      </c>
      <c r="B112" s="45"/>
      <c r="C112" s="17"/>
      <c r="D112" s="109">
        <v>0</v>
      </c>
      <c r="E112" s="36"/>
      <c r="F112" s="109">
        <v>-8</v>
      </c>
      <c r="G112" s="36"/>
      <c r="H112" s="109">
        <v>0</v>
      </c>
      <c r="I112" s="36"/>
      <c r="J112" s="109">
        <v>0</v>
      </c>
    </row>
    <row r="113" spans="1:10" ht="21.75" customHeight="1">
      <c r="A113" s="3" t="s">
        <v>188</v>
      </c>
      <c r="B113" s="3"/>
      <c r="C113" s="11"/>
      <c r="D113" s="68">
        <f>SUM(D95:D112)</f>
        <v>-5743508</v>
      </c>
      <c r="E113" s="15"/>
      <c r="F113" s="68">
        <f>SUM(F95:F112)</f>
        <v>28841089</v>
      </c>
      <c r="G113" s="15"/>
      <c r="H113" s="68">
        <f>SUM(H95:H112)</f>
        <v>-21311340</v>
      </c>
      <c r="I113" s="15"/>
      <c r="J113" s="68">
        <f>SUM(J95:J112)</f>
        <v>891776</v>
      </c>
    </row>
    <row r="114" spans="1:10" ht="23.25" customHeight="1">
      <c r="A114" s="5" t="s">
        <v>38</v>
      </c>
      <c r="B114" s="5"/>
      <c r="C114" s="110"/>
      <c r="H114" s="257"/>
      <c r="I114" s="257"/>
      <c r="J114" s="257"/>
    </row>
    <row r="115" spans="1:10" ht="23.25" customHeight="1">
      <c r="A115" s="5" t="s">
        <v>30</v>
      </c>
      <c r="B115" s="111"/>
      <c r="C115" s="110"/>
      <c r="H115" s="257"/>
      <c r="I115" s="257"/>
      <c r="J115" s="257"/>
    </row>
    <row r="116" spans="1:10" ht="23.25" customHeight="1">
      <c r="A116" s="111"/>
      <c r="B116" s="214"/>
      <c r="C116" s="3"/>
      <c r="J116" s="42" t="s">
        <v>76</v>
      </c>
    </row>
    <row r="117" spans="1:10" ht="19.5" customHeight="1">
      <c r="A117" s="214"/>
      <c r="B117" s="214"/>
      <c r="C117" s="2"/>
      <c r="D117" s="254" t="s">
        <v>39</v>
      </c>
      <c r="E117" s="254"/>
      <c r="F117" s="254"/>
      <c r="G117" s="64"/>
      <c r="H117" s="254" t="s">
        <v>37</v>
      </c>
      <c r="I117" s="254"/>
      <c r="J117" s="254"/>
    </row>
    <row r="118" spans="1:10" ht="23.25" customHeight="1">
      <c r="A118" s="214"/>
      <c r="B118" s="214"/>
      <c r="C118" s="2"/>
      <c r="D118" s="259" t="s">
        <v>141</v>
      </c>
      <c r="E118" s="259"/>
      <c r="F118" s="259"/>
      <c r="G118" s="76"/>
      <c r="H118" s="259" t="s">
        <v>141</v>
      </c>
      <c r="I118" s="259"/>
      <c r="J118" s="259"/>
    </row>
    <row r="119" spans="1:10" ht="23.25" customHeight="1">
      <c r="A119" s="214"/>
      <c r="B119" s="214"/>
      <c r="D119" s="267" t="s">
        <v>112</v>
      </c>
      <c r="E119" s="261"/>
      <c r="F119" s="261"/>
      <c r="G119" s="213"/>
      <c r="H119" s="260" t="s">
        <v>112</v>
      </c>
      <c r="I119" s="261"/>
      <c r="J119" s="261"/>
    </row>
    <row r="120" spans="1:10" ht="23.25" customHeight="1">
      <c r="A120" s="214"/>
      <c r="C120" s="1" t="s">
        <v>1</v>
      </c>
      <c r="D120" s="234">
        <v>2564</v>
      </c>
      <c r="E120" s="65"/>
      <c r="F120" s="48">
        <v>2563</v>
      </c>
      <c r="G120" s="43"/>
      <c r="H120" s="48">
        <v>2564</v>
      </c>
      <c r="I120" s="65"/>
      <c r="J120" s="48">
        <v>2563</v>
      </c>
    </row>
    <row r="121" spans="1:10" ht="23.25" customHeight="1">
      <c r="A121" s="53" t="s">
        <v>346</v>
      </c>
      <c r="B121" s="214"/>
      <c r="D121" s="215"/>
      <c r="E121" s="65"/>
      <c r="F121" s="79"/>
      <c r="G121" s="43"/>
      <c r="H121" s="79"/>
      <c r="I121" s="65"/>
      <c r="J121" s="79"/>
    </row>
    <row r="122" spans="1:10" ht="23.25" customHeight="1">
      <c r="A122" s="53" t="s">
        <v>185</v>
      </c>
      <c r="B122" s="53"/>
      <c r="D122" s="217">
        <v>-22028532</v>
      </c>
      <c r="E122" s="65"/>
      <c r="F122" s="126">
        <v>23960254</v>
      </c>
      <c r="G122" s="141"/>
      <c r="H122" s="126">
        <v>-133716</v>
      </c>
      <c r="I122" s="141"/>
      <c r="J122" s="126">
        <v>1749293</v>
      </c>
    </row>
    <row r="123" spans="1:10" ht="23.25" customHeight="1">
      <c r="A123" s="2" t="s">
        <v>186</v>
      </c>
      <c r="D123" s="215"/>
      <c r="E123" s="65"/>
      <c r="F123" s="79"/>
      <c r="G123" s="141"/>
      <c r="H123" s="142"/>
      <c r="I123" s="141"/>
      <c r="J123" s="142"/>
    </row>
    <row r="124" spans="1:10" ht="23.25" customHeight="1">
      <c r="A124" s="2" t="s">
        <v>187</v>
      </c>
      <c r="D124" s="218">
        <v>2907900</v>
      </c>
      <c r="E124" s="65"/>
      <c r="F124" s="143">
        <v>69676</v>
      </c>
      <c r="G124" s="12"/>
      <c r="H124" s="144">
        <v>168</v>
      </c>
      <c r="I124" s="12"/>
      <c r="J124" s="144">
        <v>-6</v>
      </c>
    </row>
    <row r="125" spans="1:10" ht="23.25" customHeight="1">
      <c r="A125" s="3" t="s">
        <v>347</v>
      </c>
      <c r="B125" s="3"/>
      <c r="D125" s="15">
        <f>SUM(D122:D124)</f>
        <v>-19120632</v>
      </c>
      <c r="E125" s="15"/>
      <c r="F125" s="15">
        <f>SUM(F122:F124)</f>
        <v>24029930</v>
      </c>
      <c r="G125" s="15"/>
      <c r="H125" s="15">
        <f>SUM(H122:H124)</f>
        <v>-133548</v>
      </c>
      <c r="I125" s="15"/>
      <c r="J125" s="15">
        <f>SUM(J122:J124)</f>
        <v>1749287</v>
      </c>
    </row>
    <row r="126" spans="1:10" ht="23.25" customHeight="1">
      <c r="A126" s="53" t="s">
        <v>336</v>
      </c>
      <c r="D126" s="217">
        <v>54406515</v>
      </c>
      <c r="E126" s="36"/>
      <c r="F126" s="126">
        <v>30376585</v>
      </c>
      <c r="G126" s="36"/>
      <c r="H126" s="36">
        <v>2812094</v>
      </c>
      <c r="I126" s="36"/>
      <c r="J126" s="36">
        <v>1062807</v>
      </c>
    </row>
    <row r="127" spans="1:10" ht="23.25" customHeight="1" thickBot="1">
      <c r="A127" s="3" t="s">
        <v>340</v>
      </c>
      <c r="B127" s="3"/>
      <c r="D127" s="14">
        <f>SUM(D125:D126)</f>
        <v>35285883</v>
      </c>
      <c r="E127" s="15"/>
      <c r="F127" s="14">
        <f>SUM(F125:F126)</f>
        <v>54406515</v>
      </c>
      <c r="G127" s="15"/>
      <c r="H127" s="14">
        <f>SUM(H125:H126)</f>
        <v>2678546</v>
      </c>
      <c r="I127" s="15"/>
      <c r="J127" s="14">
        <f>SUM(J125:J126)</f>
        <v>2812094</v>
      </c>
    </row>
    <row r="128" spans="1:10" ht="22.5" thickTop="1">
      <c r="A128" s="3"/>
      <c r="B128" s="6"/>
      <c r="C128" s="11"/>
      <c r="D128" s="15"/>
      <c r="E128" s="15"/>
      <c r="F128" s="52"/>
      <c r="G128" s="15"/>
      <c r="H128" s="52"/>
      <c r="I128" s="15"/>
      <c r="J128" s="52"/>
    </row>
    <row r="129" spans="1:10" ht="21" customHeight="1">
      <c r="A129" s="6" t="s">
        <v>49</v>
      </c>
      <c r="C129" s="11"/>
      <c r="D129" s="93"/>
      <c r="E129" s="36"/>
      <c r="F129" s="36"/>
      <c r="G129" s="36"/>
      <c r="H129" s="36"/>
      <c r="I129" s="36"/>
      <c r="J129" s="36"/>
    </row>
    <row r="130" spans="1:10" ht="22">
      <c r="A130" s="77" t="s">
        <v>117</v>
      </c>
      <c r="B130" s="3" t="s">
        <v>140</v>
      </c>
      <c r="C130" s="11"/>
      <c r="D130" s="93"/>
      <c r="E130" s="12"/>
      <c r="F130" s="12"/>
      <c r="G130" s="12"/>
      <c r="H130" s="12"/>
      <c r="I130" s="12"/>
      <c r="J130" s="12"/>
    </row>
    <row r="131" spans="1:10" ht="21.5">
      <c r="B131" s="30" t="s">
        <v>64</v>
      </c>
      <c r="D131" s="93"/>
      <c r="E131" s="12"/>
      <c r="F131" s="12"/>
      <c r="G131" s="12"/>
      <c r="H131" s="12"/>
      <c r="I131" s="12"/>
      <c r="J131" s="12"/>
    </row>
    <row r="132" spans="1:10" ht="21.5">
      <c r="B132" s="30" t="s">
        <v>2</v>
      </c>
      <c r="C132" s="1">
        <v>7</v>
      </c>
      <c r="D132" s="93">
        <v>36686058</v>
      </c>
      <c r="E132" s="12"/>
      <c r="F132" s="12">
        <v>57035264</v>
      </c>
      <c r="G132" s="12"/>
      <c r="H132" s="116">
        <v>2678546</v>
      </c>
      <c r="I132" s="12"/>
      <c r="J132" s="116">
        <v>2812094</v>
      </c>
    </row>
    <row r="133" spans="1:10" ht="21.5">
      <c r="B133" s="30" t="s">
        <v>66</v>
      </c>
      <c r="C133" s="1">
        <v>18</v>
      </c>
      <c r="D133" s="95">
        <v>-1400175</v>
      </c>
      <c r="E133" s="12"/>
      <c r="F133" s="13">
        <v>-2628749</v>
      </c>
      <c r="G133" s="12"/>
      <c r="H133" s="109">
        <v>0</v>
      </c>
      <c r="I133" s="12"/>
      <c r="J133" s="109">
        <v>0</v>
      </c>
    </row>
    <row r="134" spans="1:10" ht="22.5" thickBot="1">
      <c r="B134" s="3" t="s">
        <v>67</v>
      </c>
      <c r="D134" s="14">
        <f>SUM(D132:D133)</f>
        <v>35285883</v>
      </c>
      <c r="E134" s="15"/>
      <c r="F134" s="14">
        <f>SUM(F132:F133)</f>
        <v>54406515</v>
      </c>
      <c r="G134" s="15"/>
      <c r="H134" s="14">
        <f>SUM(H132:H133)</f>
        <v>2678546</v>
      </c>
      <c r="I134" s="15"/>
      <c r="J134" s="14">
        <f>SUM(J132:J133)</f>
        <v>2812094</v>
      </c>
    </row>
    <row r="135" spans="1:10" ht="22.5" thickTop="1">
      <c r="B135" s="3"/>
      <c r="D135" s="15"/>
      <c r="E135" s="15"/>
      <c r="F135" s="52"/>
      <c r="G135" s="15"/>
      <c r="H135" s="52"/>
      <c r="I135" s="15"/>
      <c r="J135" s="52"/>
    </row>
    <row r="136" spans="1:10" ht="22">
      <c r="A136" s="77" t="s">
        <v>115</v>
      </c>
      <c r="B136" s="3" t="s">
        <v>116</v>
      </c>
    </row>
    <row r="137" spans="1:10" s="1" customFormat="1" ht="11.25" customHeight="1">
      <c r="A137" s="2"/>
      <c r="D137" s="30"/>
      <c r="E137" s="2"/>
      <c r="F137" s="2"/>
      <c r="G137" s="2"/>
      <c r="H137" s="2"/>
      <c r="I137" s="2"/>
      <c r="J137" s="2"/>
    </row>
    <row r="138" spans="1:10" s="1" customFormat="1" ht="23.25" customHeight="1">
      <c r="A138" s="2"/>
      <c r="B138" s="162" t="s">
        <v>332</v>
      </c>
      <c r="C138" s="29"/>
      <c r="D138" s="29"/>
      <c r="E138" s="29"/>
      <c r="F138" s="29"/>
      <c r="G138" s="29"/>
      <c r="H138" s="29"/>
      <c r="I138" s="29"/>
      <c r="J138" s="163"/>
    </row>
    <row r="139" spans="1:10" s="1" customFormat="1" ht="9.5" customHeight="1">
      <c r="A139" s="2"/>
      <c r="B139" s="207"/>
      <c r="C139" s="29"/>
      <c r="D139" s="29"/>
      <c r="E139" s="29"/>
      <c r="F139" s="29"/>
      <c r="G139" s="29"/>
      <c r="H139" s="29"/>
      <c r="I139" s="29"/>
      <c r="J139" s="163"/>
    </row>
    <row r="140" spans="1:10" s="1" customFormat="1" ht="23.25" customHeight="1">
      <c r="A140" s="2"/>
      <c r="B140" s="29" t="s">
        <v>351</v>
      </c>
      <c r="C140" s="29"/>
      <c r="D140" s="209"/>
      <c r="E140" s="208"/>
      <c r="F140" s="209"/>
      <c r="G140" s="208"/>
      <c r="H140" s="208"/>
      <c r="I140" s="208"/>
      <c r="J140" s="208"/>
    </row>
    <row r="141" spans="1:10" s="1" customFormat="1" ht="23.25" customHeight="1">
      <c r="A141" s="2"/>
      <c r="B141" s="163" t="s">
        <v>343</v>
      </c>
      <c r="C141" s="29"/>
      <c r="D141" s="209"/>
      <c r="E141" s="208"/>
      <c r="F141" s="209"/>
      <c r="G141" s="208"/>
      <c r="H141" s="208"/>
      <c r="I141" s="208"/>
      <c r="J141" s="208"/>
    </row>
    <row r="142" spans="1:10" ht="23.25" customHeight="1">
      <c r="A142" s="30"/>
      <c r="B142" s="163" t="s">
        <v>337</v>
      </c>
      <c r="C142" s="30"/>
      <c r="E142" s="30"/>
      <c r="F142" s="30"/>
      <c r="G142" s="30"/>
      <c r="H142" s="30"/>
      <c r="I142" s="30"/>
      <c r="J142" s="119"/>
    </row>
    <row r="143" spans="1:10" ht="9.5" customHeight="1">
      <c r="A143" s="30"/>
      <c r="B143" s="122"/>
      <c r="J143" s="120"/>
    </row>
    <row r="144" spans="1:10" ht="23.25" customHeight="1">
      <c r="A144" s="4"/>
      <c r="B144" s="29" t="s">
        <v>338</v>
      </c>
      <c r="J144" s="120"/>
    </row>
    <row r="145" spans="2:2" ht="23.25" customHeight="1">
      <c r="B145" s="146" t="s">
        <v>339</v>
      </c>
    </row>
    <row r="146" spans="2:2" ht="9.5" customHeight="1">
      <c r="B146" s="146"/>
    </row>
    <row r="147" spans="2:2" ht="23.25" customHeight="1">
      <c r="B147" s="29" t="s">
        <v>355</v>
      </c>
    </row>
    <row r="148" spans="2:2" ht="23.25" customHeight="1">
      <c r="B148" s="29" t="s">
        <v>357</v>
      </c>
    </row>
    <row r="149" spans="2:2" ht="23.25" customHeight="1">
      <c r="B149" s="29" t="s">
        <v>356</v>
      </c>
    </row>
    <row r="150" spans="2:2" ht="9.5" customHeight="1">
      <c r="B150" s="146"/>
    </row>
    <row r="151" spans="2:2" ht="23.25" customHeight="1">
      <c r="B151" s="29" t="s">
        <v>360</v>
      </c>
    </row>
    <row r="152" spans="2:2" ht="23.25" customHeight="1">
      <c r="B152" s="29" t="s">
        <v>359</v>
      </c>
    </row>
  </sheetData>
  <mergeCells count="36">
    <mergeCell ref="H119:J119"/>
    <mergeCell ref="H115:J115"/>
    <mergeCell ref="H117:J117"/>
    <mergeCell ref="H118:J118"/>
    <mergeCell ref="D119:F119"/>
    <mergeCell ref="D117:F117"/>
    <mergeCell ref="D118:F118"/>
    <mergeCell ref="H114:J114"/>
    <mergeCell ref="H45:J45"/>
    <mergeCell ref="H80:J80"/>
    <mergeCell ref="H81:J81"/>
    <mergeCell ref="H84:J84"/>
    <mergeCell ref="H85:J85"/>
    <mergeCell ref="H83:J83"/>
    <mergeCell ref="A44:B44"/>
    <mergeCell ref="D44:F44"/>
    <mergeCell ref="D45:F45"/>
    <mergeCell ref="D83:F83"/>
    <mergeCell ref="D84:F84"/>
    <mergeCell ref="D85:F85"/>
    <mergeCell ref="H44:J44"/>
    <mergeCell ref="H6:J6"/>
    <mergeCell ref="H40:J40"/>
    <mergeCell ref="H41:J41"/>
    <mergeCell ref="D43:F43"/>
    <mergeCell ref="D6:F6"/>
    <mergeCell ref="A5:B5"/>
    <mergeCell ref="H5:J5"/>
    <mergeCell ref="A43:B43"/>
    <mergeCell ref="H43:J43"/>
    <mergeCell ref="D5:F5"/>
    <mergeCell ref="H1:J1"/>
    <mergeCell ref="H2:J2"/>
    <mergeCell ref="A4:B4"/>
    <mergeCell ref="H4:J4"/>
    <mergeCell ref="D4:F4"/>
  </mergeCells>
  <pageMargins left="0.8" right="0.7" top="0.48" bottom="0.5" header="0.5" footer="0.5"/>
  <pageSetup paperSize="9" scale="81" firstPageNumber="20" fitToHeight="4" orientation="portrait" useFirstPageNumber="1" r:id="rId1"/>
  <headerFooter>
    <oddFooter>&amp;L  หมายเหตุประกอบงบการเงินเป็นส่วนหนึ่งของงบการเงินนี้
&amp;C&amp;14&amp;P</oddFooter>
  </headerFooter>
  <rowBreaks count="3" manualBreakCount="3">
    <brk id="39" max="9" man="1"/>
    <brk id="79" max="9" man="1"/>
    <brk id="113" max="9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BS-8-11</vt:lpstr>
      <vt:lpstr>PL-12-15</vt:lpstr>
      <vt:lpstr>CH 16 - oldver </vt:lpstr>
      <vt:lpstr>CH 16-17</vt:lpstr>
      <vt:lpstr>CH 18-19</vt:lpstr>
      <vt:lpstr>CF-20-23</vt:lpstr>
      <vt:lpstr>'BS-8-11'!Print_Area</vt:lpstr>
      <vt:lpstr>'CF-20-23'!Print_Area</vt:lpstr>
      <vt:lpstr>'CH 16 - oldver '!Print_Area</vt:lpstr>
      <vt:lpstr>'CH 16-17'!Print_Area</vt:lpstr>
      <vt:lpstr>'CH 18-19'!Print_Area</vt:lpstr>
      <vt:lpstr>'PL-12-15'!Print_Area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PARADEE MEKKAWEE</dc:creator>
  <cp:lastModifiedBy>PARADEE MEKKAWEE</cp:lastModifiedBy>
  <cp:lastPrinted>2022-02-25T10:25:32Z</cp:lastPrinted>
  <dcterms:created xsi:type="dcterms:W3CDTF">2006-01-06T08:39:44Z</dcterms:created>
  <dcterms:modified xsi:type="dcterms:W3CDTF">2022-03-17T01:59:29Z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</Properties>
</file>